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tabRatio="858" activeTab="6"/>
  </bookViews>
  <sheets>
    <sheet name="目录" sheetId="56" r:id="rId1"/>
    <sheet name="第一部分" sheetId="1" r:id="rId2"/>
    <sheet name="收入决算表" sheetId="3" r:id="rId3"/>
    <sheet name="支出决算表 (2)" sheetId="73" r:id="rId4"/>
    <sheet name="本级支出决算表" sheetId="72" r:id="rId5"/>
    <sheet name="本级基本支出经济分类表 " sheetId="74" r:id="rId6"/>
    <sheet name="三公经费决算表" sheetId="48" r:id="rId7"/>
    <sheet name="税收返还和转移支付决算表" sheetId="67" r:id="rId8"/>
    <sheet name="一般债务限额余额情况表" sheetId="66" r:id="rId9"/>
    <sheet name="第二部分" sheetId="9" r:id="rId10"/>
    <sheet name="2020基金收支" sheetId="54" r:id="rId11"/>
    <sheet name="2020本级基金支出决算表" sheetId="75" r:id="rId12"/>
    <sheet name="基金转移性收支决算表" sheetId="50" r:id="rId13"/>
    <sheet name="基金转移支付决算表 (按项目)" sheetId="76" r:id="rId14"/>
    <sheet name="专项债限额余额情况表" sheetId="71" r:id="rId15"/>
    <sheet name="第三部分" sheetId="13" r:id="rId16"/>
    <sheet name="2020国资预算" sheetId="14" r:id="rId17"/>
    <sheet name="2020本级国资预算支出决算表" sheetId="77" r:id="rId18"/>
    <sheet name="国资预算转移支出决算表" sheetId="78" r:id="rId19"/>
    <sheet name="第四部分" sheetId="58" r:id="rId20"/>
    <sheet name="社保基金收支决算表" sheetId="53" r:id="rId21"/>
    <sheet name="第五部分" sheetId="59" r:id="rId22"/>
    <sheet name="债务限额情况表" sheetId="51" r:id="rId23"/>
    <sheet name="债务余额情况表" sheetId="65" r:id="rId24"/>
    <sheet name="债券使用情况表" sheetId="63" r:id="rId25"/>
    <sheet name="债务发行及还本付息情况表" sheetId="64" r:id="rId26"/>
    <sheet name="第六部分 " sheetId="61" r:id="rId27"/>
    <sheet name="2020年重大政府投资项目明细表 " sheetId="57" r:id="rId28"/>
  </sheets>
  <externalReferences>
    <externalReference r:id="rId29"/>
  </externalReferences>
  <definedNames>
    <definedName name="_xlnm._FilterDatabase" localSheetId="3" hidden="1">'支出决算表 (2)'!$A$3:$I$30</definedName>
    <definedName name="_xlnm._FilterDatabase" localSheetId="27" hidden="1">'2020年重大政府投资项目明细表 '!$A$3:$G$79</definedName>
    <definedName name="_xlnm._FilterDatabase" localSheetId="2" hidden="1">收入决算表!$A$3:$IM$31</definedName>
    <definedName name="地区名称" localSheetId="16">#REF!</definedName>
    <definedName name="地区名称">#REF!</definedName>
    <definedName name="_xlnm.Print_Titles" localSheetId="2">收入决算表!$1:$3</definedName>
    <definedName name="_xlnm.Print_Area" localSheetId="16">'2020国资预算'!$A$1:$F$17</definedName>
    <definedName name="_xlnm.Print_Titles">#N/A</definedName>
    <definedName name="地区名称" localSheetId="10">#REF!</definedName>
    <definedName name="_xlnm.Print_Area">#N/A</definedName>
    <definedName name="_xlnm.Print_Titles" localSheetId="27">'2020年重大政府投资项目明细表 '!$1:$3</definedName>
    <definedName name="_xlnm.Print_Titles" localSheetId="10">'2020基金收支'!$3:$3</definedName>
    <definedName name="地区名称" localSheetId="24">#REF!</definedName>
    <definedName name="_xlnm.Print_Titles" localSheetId="24">债券使用情况表!$3:$3</definedName>
    <definedName name="地区名称" localSheetId="25">#REF!</definedName>
    <definedName name="_xlnm.Print_Titles" localSheetId="25">债务发行及还本付息情况表!$3:$3</definedName>
    <definedName name="_xlnm._FilterDatabase" localSheetId="4" hidden="1">本级支出决算表!$A$3:$IN$427</definedName>
    <definedName name="_xlnm.Print_Titles" localSheetId="4">本级支出决算表!$1:$3</definedName>
    <definedName name="_xlnm.Print_Titles" localSheetId="3">'支出决算表 (2)'!$1:$3</definedName>
    <definedName name="_xlnm.Print_Titles" localSheetId="5">'本级基本支出经济分类表 '!$1:$3</definedName>
    <definedName name="地区名称" localSheetId="11">#REF!</definedName>
    <definedName name="_xlnm.Print_Titles" localSheetId="11">'2020本级基金支出决算表'!$3:$3</definedName>
    <definedName name="地区名称" localSheetId="17">#REF!</definedName>
    <definedName name="_xlnm.Print_Area" localSheetId="17">'2020本级国资预算支出决算表'!$A$1:$C$12</definedName>
    <definedName name="地区名称" localSheetId="18">#REF!</definedName>
    <definedName name="_xlnm.Print_Area" localSheetId="18">国资预算转移支出决算表!$A$1:$C$6</definedName>
  </definedNames>
  <calcPr calcId="144525"/>
</workbook>
</file>

<file path=xl/comments1.xml><?xml version="1.0" encoding="utf-8"?>
<comments xmlns="http://schemas.openxmlformats.org/spreadsheetml/2006/main">
  <authors>
    <author>Administrator</author>
  </authors>
  <commentList>
    <comment ref="D18" authorId="0">
      <text>
        <r>
          <rPr>
            <b/>
            <sz val="9"/>
            <rFont val="宋体"/>
            <charset val="134"/>
          </rPr>
          <t>LH:</t>
        </r>
        <r>
          <rPr>
            <sz val="9"/>
            <rFont val="宋体"/>
            <charset val="134"/>
          </rPr>
          <t xml:space="preserve">
1、已冲减棚改专户利息56069.028248万元，退回购房款794.16万元
2、含引导基金上缴利息6535万元</t>
        </r>
      </text>
    </comment>
    <comment ref="D19" authorId="0">
      <text>
        <r>
          <rPr>
            <b/>
            <sz val="9"/>
            <rFont val="宋体"/>
            <charset val="134"/>
          </rPr>
          <t>LH:</t>
        </r>
        <r>
          <rPr>
            <sz val="9"/>
            <rFont val="宋体"/>
            <charset val="134"/>
          </rPr>
          <t xml:space="preserve">
退回购房款6168.0164万元</t>
        </r>
      </text>
    </comment>
  </commentList>
</comments>
</file>

<file path=xl/comments2.xml><?xml version="1.0" encoding="utf-8"?>
<comments xmlns="http://schemas.openxmlformats.org/spreadsheetml/2006/main">
  <authors>
    <author>Administrator</author>
  </authors>
  <commentList>
    <comment ref="B16" authorId="0">
      <text>
        <r>
          <rPr>
            <b/>
            <sz val="9"/>
            <rFont val="宋体"/>
            <charset val="134"/>
          </rPr>
          <t>Administrator:</t>
        </r>
        <r>
          <rPr>
            <sz val="9"/>
            <rFont val="宋体"/>
            <charset val="134"/>
          </rPr>
          <t xml:space="preserve">
2020年修改科目名</t>
        </r>
      </text>
    </comment>
  </commentList>
</comments>
</file>

<file path=xl/comments3.xml><?xml version="1.0" encoding="utf-8"?>
<comments xmlns="http://schemas.openxmlformats.org/spreadsheetml/2006/main">
  <authors>
    <author>Administrator</author>
  </authors>
  <commentList>
    <comment ref="B112" authorId="0">
      <text>
        <r>
          <rPr>
            <b/>
            <sz val="9"/>
            <rFont val="宋体"/>
            <charset val="134"/>
          </rPr>
          <t>Administrator:</t>
        </r>
        <r>
          <rPr>
            <sz val="9"/>
            <rFont val="宋体"/>
            <charset val="134"/>
          </rPr>
          <t xml:space="preserve">
2020年科目删除</t>
        </r>
      </text>
    </comment>
    <comment ref="B161" authorId="0">
      <text>
        <r>
          <rPr>
            <b/>
            <sz val="9"/>
            <rFont val="宋体"/>
            <charset val="134"/>
          </rPr>
          <t>Administrator:</t>
        </r>
        <r>
          <rPr>
            <sz val="9"/>
            <rFont val="宋体"/>
            <charset val="134"/>
          </rPr>
          <t xml:space="preserve">
2020年科目删除</t>
        </r>
      </text>
    </comment>
    <comment ref="B231" authorId="0">
      <text>
        <r>
          <rPr>
            <b/>
            <sz val="9"/>
            <rFont val="宋体"/>
            <charset val="134"/>
          </rPr>
          <t>Administrator:</t>
        </r>
        <r>
          <rPr>
            <sz val="9"/>
            <rFont val="宋体"/>
            <charset val="134"/>
          </rPr>
          <t xml:space="preserve">
2020年修改科目名</t>
        </r>
      </text>
    </comment>
    <comment ref="B233" authorId="0">
      <text>
        <r>
          <rPr>
            <b/>
            <sz val="9"/>
            <rFont val="宋体"/>
            <charset val="134"/>
          </rPr>
          <t>Administrator:</t>
        </r>
        <r>
          <rPr>
            <sz val="9"/>
            <rFont val="宋体"/>
            <charset val="134"/>
          </rPr>
          <t xml:space="preserve">
2020年修改科目名
</t>
        </r>
      </text>
    </comment>
    <comment ref="B235" authorId="0">
      <text>
        <r>
          <rPr>
            <b/>
            <sz val="9"/>
            <rFont val="宋体"/>
            <charset val="134"/>
          </rPr>
          <t>Administrator:</t>
        </r>
        <r>
          <rPr>
            <sz val="9"/>
            <rFont val="宋体"/>
            <charset val="134"/>
          </rPr>
          <t xml:space="preserve">
2020年修改科目名
</t>
        </r>
      </text>
    </comment>
    <comment ref="B236" authorId="0">
      <text>
        <r>
          <rPr>
            <b/>
            <sz val="9"/>
            <rFont val="宋体"/>
            <charset val="134"/>
          </rPr>
          <t>Administrator:</t>
        </r>
        <r>
          <rPr>
            <sz val="9"/>
            <rFont val="宋体"/>
            <charset val="134"/>
          </rPr>
          <t xml:space="preserve">
2020年修改科目名
</t>
        </r>
      </text>
    </comment>
    <comment ref="B237" authorId="0">
      <text>
        <r>
          <rPr>
            <b/>
            <sz val="9"/>
            <rFont val="宋体"/>
            <charset val="134"/>
          </rPr>
          <t>Administrator:</t>
        </r>
        <r>
          <rPr>
            <sz val="9"/>
            <rFont val="宋体"/>
            <charset val="134"/>
          </rPr>
          <t xml:space="preserve">
2020年修改科目名
</t>
        </r>
      </text>
    </comment>
    <comment ref="B238" authorId="0">
      <text>
        <r>
          <rPr>
            <b/>
            <sz val="9"/>
            <rFont val="宋体"/>
            <charset val="134"/>
          </rPr>
          <t>Administrator:</t>
        </r>
        <r>
          <rPr>
            <sz val="9"/>
            <rFont val="宋体"/>
            <charset val="134"/>
          </rPr>
          <t xml:space="preserve">
2020年修改科目名
</t>
        </r>
      </text>
    </comment>
    <comment ref="B241" authorId="0">
      <text>
        <r>
          <rPr>
            <b/>
            <sz val="9"/>
            <rFont val="宋体"/>
            <charset val="134"/>
          </rPr>
          <t>Administrator:</t>
        </r>
        <r>
          <rPr>
            <sz val="9"/>
            <rFont val="宋体"/>
            <charset val="134"/>
          </rPr>
          <t xml:space="preserve">
2020年修改科目名
</t>
        </r>
      </text>
    </comment>
    <comment ref="B302" authorId="0">
      <text>
        <r>
          <rPr>
            <b/>
            <sz val="9"/>
            <rFont val="宋体"/>
            <charset val="134"/>
          </rPr>
          <t>Administrator:</t>
        </r>
        <r>
          <rPr>
            <sz val="9"/>
            <rFont val="宋体"/>
            <charset val="134"/>
          </rPr>
          <t xml:space="preserve">
2020年修改科目名</t>
        </r>
      </text>
    </comment>
    <comment ref="B369" authorId="0">
      <text>
        <r>
          <rPr>
            <b/>
            <sz val="9"/>
            <rFont val="宋体"/>
            <charset val="134"/>
          </rPr>
          <t>Administrator:</t>
        </r>
        <r>
          <rPr>
            <sz val="9"/>
            <rFont val="宋体"/>
            <charset val="134"/>
          </rPr>
          <t xml:space="preserve">
2020年修改科目名</t>
        </r>
      </text>
    </comment>
  </commentList>
</comments>
</file>

<file path=xl/comments4.xml><?xml version="1.0" encoding="utf-8"?>
<comments xmlns="http://schemas.openxmlformats.org/spreadsheetml/2006/main">
  <authors>
    <author>刘欢</author>
  </authors>
  <commentList>
    <comment ref="K6" authorId="0">
      <text>
        <r>
          <rPr>
            <b/>
            <sz val="9"/>
            <rFont val="宋体"/>
            <charset val="134"/>
          </rPr>
          <t>刘欢:</t>
        </r>
        <r>
          <rPr>
            <sz val="9"/>
            <rFont val="宋体"/>
            <charset val="134"/>
          </rPr>
          <t xml:space="preserve">
根据市财政通知，减少58万元
</t>
        </r>
      </text>
    </comment>
    <comment ref="D44" authorId="0">
      <text>
        <r>
          <rPr>
            <b/>
            <sz val="9"/>
            <rFont val="宋体"/>
            <charset val="134"/>
          </rPr>
          <t>刘欢:</t>
        </r>
        <r>
          <rPr>
            <sz val="9"/>
            <rFont val="宋体"/>
            <charset val="134"/>
          </rPr>
          <t xml:space="preserve">
根据市财政通知，减少58万元</t>
        </r>
      </text>
    </comment>
  </commentList>
</comments>
</file>

<file path=xl/comments5.xml><?xml version="1.0" encoding="utf-8"?>
<comments xmlns="http://schemas.openxmlformats.org/spreadsheetml/2006/main">
  <authors>
    <author>刘欢</author>
  </authors>
  <commentList>
    <comment ref="D6" authorId="0">
      <text>
        <r>
          <rPr>
            <b/>
            <sz val="9"/>
            <rFont val="宋体"/>
            <charset val="134"/>
          </rPr>
          <t>刘欢:</t>
        </r>
        <r>
          <rPr>
            <sz val="9"/>
            <rFont val="宋体"/>
            <charset val="134"/>
          </rPr>
          <t xml:space="preserve">
根据市财政通知，减少58万元
</t>
        </r>
      </text>
    </comment>
  </commentList>
</comments>
</file>

<file path=xl/comments6.xml><?xml version="1.0" encoding="utf-8"?>
<comments xmlns="http://schemas.openxmlformats.org/spreadsheetml/2006/main">
  <authors>
    <author>Administrator</author>
  </authors>
  <commentList>
    <comment ref="F8" authorId="0">
      <text>
        <r>
          <rPr>
            <b/>
            <sz val="9"/>
            <rFont val="宋体"/>
            <charset val="134"/>
          </rPr>
          <t>LH:拟注入新成立的罗湖城市发展公司</t>
        </r>
        <r>
          <rPr>
            <sz val="9"/>
            <rFont val="宋体"/>
            <charset val="134"/>
          </rPr>
          <t xml:space="preserve">
</t>
        </r>
      </text>
    </comment>
    <comment ref="F10" authorId="0">
      <text>
        <r>
          <rPr>
            <b/>
            <sz val="9"/>
            <rFont val="宋体"/>
            <charset val="134"/>
          </rPr>
          <t>LH:</t>
        </r>
        <r>
          <rPr>
            <sz val="9"/>
            <rFont val="宋体"/>
            <charset val="134"/>
          </rPr>
          <t xml:space="preserve">
财务总监11月才完成招聘到岗，因此仅能发放1个月薪酬。
</t>
        </r>
      </text>
    </comment>
    <comment ref="C15" authorId="0">
      <text>
        <r>
          <rPr>
            <b/>
            <sz val="9"/>
            <rFont val="宋体"/>
            <charset val="134"/>
          </rPr>
          <t>LH:</t>
        </r>
        <r>
          <rPr>
            <sz val="9"/>
            <rFont val="宋体"/>
            <charset val="134"/>
          </rPr>
          <t xml:space="preserve">
国有企业退休人员社会化管理补助资金</t>
        </r>
      </text>
    </comment>
  </commentList>
</comments>
</file>

<file path=xl/comments7.xml><?xml version="1.0" encoding="utf-8"?>
<comments xmlns="http://schemas.openxmlformats.org/spreadsheetml/2006/main">
  <authors>
    <author>Administrator</author>
  </authors>
  <commentList>
    <comment ref="C8" authorId="0">
      <text>
        <r>
          <rPr>
            <b/>
            <sz val="9"/>
            <rFont val="宋体"/>
            <charset val="134"/>
          </rPr>
          <t>LH:拟注入新成立的罗湖城市发展公司</t>
        </r>
        <r>
          <rPr>
            <sz val="9"/>
            <rFont val="宋体"/>
            <charset val="134"/>
          </rPr>
          <t xml:space="preserve">
</t>
        </r>
      </text>
    </comment>
    <comment ref="C10" authorId="0">
      <text>
        <r>
          <rPr>
            <b/>
            <sz val="9"/>
            <rFont val="宋体"/>
            <charset val="134"/>
          </rPr>
          <t>LH:</t>
        </r>
        <r>
          <rPr>
            <sz val="9"/>
            <rFont val="宋体"/>
            <charset val="134"/>
          </rPr>
          <t xml:space="preserve">
财务总监11月才完成招聘到岗，因此仅能发放1个月薪酬。
</t>
        </r>
      </text>
    </comment>
  </commentList>
</comments>
</file>

<file path=xl/sharedStrings.xml><?xml version="1.0" encoding="utf-8"?>
<sst xmlns="http://schemas.openxmlformats.org/spreadsheetml/2006/main" count="1340" uniqueCount="956">
  <si>
    <t>2020年深圳市罗湖区决算草案附表目录</t>
  </si>
  <si>
    <t xml:space="preserve"> </t>
  </si>
  <si>
    <t xml:space="preserve"> 第一部分：一般公共预算决算表</t>
  </si>
  <si>
    <t xml:space="preserve">   2020年深圳市罗湖区一般公共预算收入决算表（草案）</t>
  </si>
  <si>
    <t xml:space="preserve">   2020年深圳市罗湖区一般公共预算支出决算表（草案）</t>
  </si>
  <si>
    <t xml:space="preserve">   2020年深圳市罗湖区本级一般公共预算支出决算表（草案）</t>
  </si>
  <si>
    <t xml:space="preserve">   2020年深圳市罗湖区本级一般公共预算(基本)支出经济分类决算表（草案）</t>
  </si>
  <si>
    <t xml:space="preserve">   2020年深圳市罗湖区一般公共预算“三公”经费支出情况表（草案）</t>
  </si>
  <si>
    <t xml:space="preserve">   2020年深圳市罗湖区一般公共预算税收返还和转移支付决算表（草案）</t>
  </si>
  <si>
    <t xml:space="preserve">   2020年深圳市罗湖区一般债务限额余额情况表（草案）</t>
  </si>
  <si>
    <t xml:space="preserve"> 第二部分：政府性基金决算表</t>
  </si>
  <si>
    <t xml:space="preserve">   2020年深圳市罗湖区政府性基金收支决算表（草案）</t>
  </si>
  <si>
    <t xml:space="preserve">   2020年深圳市罗湖区本级政府性基金支出决算表（草案）</t>
  </si>
  <si>
    <t xml:space="preserve">   2020年深圳市罗湖区政府性基金转移性收支决算表（草案）</t>
  </si>
  <si>
    <t xml:space="preserve">   2020年深圳市罗湖区政府性基金转移支付决算表（草案）</t>
  </si>
  <si>
    <t xml:space="preserve">   2020年深圳市罗湖区专项债务限额余额情况表（草案）</t>
  </si>
  <si>
    <t xml:space="preserve"> 第三部分：国有资本经营决算表</t>
  </si>
  <si>
    <t xml:space="preserve">   2020年度深圳市罗湖区国有资本经营收支决算总表（草案）</t>
  </si>
  <si>
    <t xml:space="preserve">   2020年度深圳市罗湖区本级国有资本经营支出决算表（草案）</t>
  </si>
  <si>
    <t xml:space="preserve">   2020年度深圳市罗湖区国有资本经营预算转移支付决算（草案）</t>
  </si>
  <si>
    <t xml:space="preserve"> 第四部分：社会保险基金决算表</t>
  </si>
  <si>
    <t xml:space="preserve">   2020年深圳市罗湖区社会保险基金收支决算表（草案）</t>
  </si>
  <si>
    <t xml:space="preserve"> 第五部分：债务情况表</t>
  </si>
  <si>
    <t xml:space="preserve">   2020年深圳市罗湖区地方政府债务限额情况表（草案）</t>
  </si>
  <si>
    <t xml:space="preserve">   2020年深圳市罗湖区地方政府债务余额情况表（草案）</t>
  </si>
  <si>
    <t xml:space="preserve">   2020年深圳市罗湖区地方政府债券使用情况表（草案）</t>
  </si>
  <si>
    <t xml:space="preserve">   2020年深圳市罗湖区地方政府债券发行及还本付息表（草案）</t>
  </si>
  <si>
    <t xml:space="preserve"> 第六部分：重大政府投资项目情况表</t>
  </si>
  <si>
    <t xml:space="preserve">   2020年深圳市罗湖区重大政府投资项目明细表（草案）</t>
  </si>
  <si>
    <t>第一部分：一般公共预算决算表</t>
  </si>
  <si>
    <t>2020年深圳市罗湖区一般公共预算收入决算表（草案）</t>
  </si>
  <si>
    <t>一般公共预算收支决算表一</t>
  </si>
  <si>
    <t>单位：万元</t>
  </si>
  <si>
    <t>收入科目</t>
  </si>
  <si>
    <t>2020年
预算数</t>
  </si>
  <si>
    <t>2020年
调整预算数</t>
  </si>
  <si>
    <t>2020年
决算数</t>
  </si>
  <si>
    <t>完成调整
预算数</t>
  </si>
  <si>
    <t>2019年
决算数</t>
  </si>
  <si>
    <t>比2019年
决算数增长</t>
  </si>
  <si>
    <t>增减原因分析</t>
  </si>
  <si>
    <t>一、税收收入</t>
  </si>
  <si>
    <t>增长的原因主要有：
一是新引入税源企业带来的增收；
二是2020年存在股权处置、供电局抄表模式变更等一次性增收因素，拉动税收收入增长</t>
  </si>
  <si>
    <t xml:space="preserve">    增值税</t>
  </si>
  <si>
    <t xml:space="preserve">    企业所得税</t>
  </si>
  <si>
    <t xml:space="preserve">    个人所得税</t>
  </si>
  <si>
    <t xml:space="preserve">    城市维护建设税</t>
  </si>
  <si>
    <t xml:space="preserve">    房产税</t>
  </si>
  <si>
    <t xml:space="preserve">    印花税</t>
  </si>
  <si>
    <t xml:space="preserve">    城镇土地使用税</t>
  </si>
  <si>
    <t xml:space="preserve">    土地增值税</t>
  </si>
  <si>
    <t xml:space="preserve">    契税</t>
  </si>
  <si>
    <t xml:space="preserve">    其他税收</t>
  </si>
  <si>
    <t>二、非税收入</t>
  </si>
  <si>
    <t>剔除物业资产出让收入等不可比因素后，2020年决算数比上年下降10.9%，主要是疫情发生后，为支持企业渡过难关，落实政府物业租金减免政策，区属物业租金收入减少</t>
  </si>
  <si>
    <t xml:space="preserve">    行政事业性收费收入</t>
  </si>
  <si>
    <t>下降的原因主要是受疫情影响，在我区办理出入境证件人数减少，收入相应下降</t>
  </si>
  <si>
    <t xml:space="preserve">    罚没收入</t>
  </si>
  <si>
    <t xml:space="preserve">    国有资源(资产)有偿使用收入</t>
  </si>
  <si>
    <t>按照市审计局“二线插花地”棚改专项审计工作要求，将历年棚改项目利息收入5.6亿元退回棚改项目，剔除物业资产出让收入及退回棚改利息等不可比因素后，2020年决算数比上年下降12.1%，下降的原因主要是疫情期间减租免租政策减少区属物业租金收入</t>
  </si>
  <si>
    <t xml:space="preserve">    政府住房基金收入</t>
  </si>
  <si>
    <t>根据企业人才住房售改租相关政策精神,2020年退回企业购房款，相应减少政府住房基金收入0.62亿元，剔除该不可比因素后，2020年决算数比上年增长7%</t>
  </si>
  <si>
    <t xml:space="preserve">    其他收入</t>
  </si>
  <si>
    <t>下降的原因主要是青少年活动中心受疫情影响，学费收入减少</t>
  </si>
  <si>
    <t>一般公共预算收入</t>
  </si>
  <si>
    <t>剔除物业资产出让收入等不可比因素后，2020年决算数比上年增长9.4%</t>
  </si>
  <si>
    <t>转移性收入</t>
  </si>
  <si>
    <t xml:space="preserve">  上级补助收入</t>
  </si>
  <si>
    <t xml:space="preserve">  调入资金</t>
  </si>
  <si>
    <t xml:space="preserve">    从政府性基金调入</t>
  </si>
  <si>
    <t xml:space="preserve">    从国有资本经营预算调入</t>
  </si>
  <si>
    <t xml:space="preserve">    从其他资金调入</t>
  </si>
  <si>
    <t xml:space="preserve">  动用预算稳定调节基金</t>
  </si>
  <si>
    <t xml:space="preserve">  债务转贷收入</t>
  </si>
  <si>
    <t xml:space="preserve">  上年结转结余收入</t>
  </si>
  <si>
    <t>收入总计</t>
  </si>
  <si>
    <t>2020年深圳市罗湖区一般公共预算支出决算表（草案）</t>
  </si>
  <si>
    <t>一般公共预算收支决算表二</t>
  </si>
  <si>
    <t>科目代码</t>
  </si>
  <si>
    <t>支出科目</t>
  </si>
  <si>
    <t>一、一般公共服务支出</t>
  </si>
  <si>
    <t>二、国防支出</t>
  </si>
  <si>
    <t>三、公共安全支出</t>
  </si>
  <si>
    <t>四、教育支出</t>
  </si>
  <si>
    <t>五、科学技术支出</t>
  </si>
  <si>
    <t>六、文化旅游体育与传媒支出</t>
  </si>
  <si>
    <t>七、社会保障和就业支出</t>
  </si>
  <si>
    <t>下降的原因主要是冲减以前年度已支出的离退休养老保险改革经费178719万元。剔除该不可比因素后，2020年决算数为172522万元，比上年下降10.7%</t>
  </si>
  <si>
    <t>八、卫生健康支出</t>
  </si>
  <si>
    <t>九、节能环保支出</t>
  </si>
  <si>
    <t>十、城乡社区支出</t>
  </si>
  <si>
    <t>十一、农林水支出</t>
  </si>
  <si>
    <t>十二、交通运输支出</t>
  </si>
  <si>
    <t>十三、资源勘探工业信息等支出</t>
  </si>
  <si>
    <t>十四、自然资源海洋气象等支出</t>
  </si>
  <si>
    <t>十五、住房保障支出</t>
  </si>
  <si>
    <t>十六、灾害防治及应急管理支出</t>
  </si>
  <si>
    <t>十七、预备费</t>
  </si>
  <si>
    <t>十八、其他支出</t>
  </si>
  <si>
    <t>主要是机构改革后，2020年增加市生态环境局罗湖管理局等驻区单位工作经费补助</t>
  </si>
  <si>
    <t>十九、债务付息支出</t>
  </si>
  <si>
    <t>二十、债务发行费用支出</t>
  </si>
  <si>
    <t>一般公共预算支出</t>
  </si>
  <si>
    <t>转移性支出</t>
  </si>
  <si>
    <t xml:space="preserve">  上解支出</t>
  </si>
  <si>
    <t xml:space="preserve">  安排预算稳定调节基金</t>
  </si>
  <si>
    <t xml:space="preserve">  补充预算周转金</t>
  </si>
  <si>
    <t>支出总计</t>
  </si>
  <si>
    <t>年终结转结余</t>
  </si>
  <si>
    <t>2020年深圳市罗湖区本级一般公共预算支出决算表（草案）</t>
  </si>
  <si>
    <t>一般公共预算收支决算表三</t>
  </si>
  <si>
    <t xml:space="preserve">    人大事务</t>
  </si>
  <si>
    <t xml:space="preserve">      行政运行</t>
  </si>
  <si>
    <t xml:space="preserve">      一般行政管理事务</t>
  </si>
  <si>
    <t xml:space="preserve">      人大会议</t>
  </si>
  <si>
    <t>主要是受疫情影响，会议召开次数减少，相关经费相应减少</t>
  </si>
  <si>
    <t xml:space="preserve">      人大监督</t>
  </si>
  <si>
    <t xml:space="preserve">      人大代表履职能力提升</t>
  </si>
  <si>
    <t>主要是受疫情影响，代表、工委委员履职培训学习经费减少</t>
  </si>
  <si>
    <t xml:space="preserve">      代表工作</t>
  </si>
  <si>
    <t xml:space="preserve">      事业运行</t>
  </si>
  <si>
    <t xml:space="preserve">      其他人大事务支出</t>
  </si>
  <si>
    <t xml:space="preserve">    政协事务</t>
  </si>
  <si>
    <t xml:space="preserve">      政协会议</t>
  </si>
  <si>
    <t xml:space="preserve">      委员视察</t>
  </si>
  <si>
    <t xml:space="preserve">      参政议政</t>
  </si>
  <si>
    <t xml:space="preserve">    政府办公厅(室)及相关机构事务</t>
  </si>
  <si>
    <t>主要是增加辅助性人力资源统筹配置改革经费、辅助性人力资源经费</t>
  </si>
  <si>
    <t xml:space="preserve">      机关服务</t>
  </si>
  <si>
    <t>主要是受疫情影响，机关运行成本增加</t>
  </si>
  <si>
    <t xml:space="preserve">      信访事务</t>
  </si>
  <si>
    <t xml:space="preserve">      其他政府办公厅(室)及相关机构事务支出</t>
  </si>
  <si>
    <t>科目调整，由于机构改革，部分经费调整至档案馆、信访事务科目</t>
  </si>
  <si>
    <t xml:space="preserve">    发展与改革事务</t>
  </si>
  <si>
    <t>科目调整，部分经费从社会事业发展规划科目调整至此科目</t>
  </si>
  <si>
    <t xml:space="preserve">      社会事业发展规划</t>
  </si>
  <si>
    <t>科目调整，相关经费调整至一般行政管理事务科目</t>
  </si>
  <si>
    <t xml:space="preserve">      经济体制改革研究</t>
  </si>
  <si>
    <t xml:space="preserve">      其他发展与改革事务支出</t>
  </si>
  <si>
    <t>主要是增加清水河片区开发指挥部项目经费</t>
  </si>
  <si>
    <t xml:space="preserve">    统计信息事务</t>
  </si>
  <si>
    <t xml:space="preserve">      专项统计业务</t>
  </si>
  <si>
    <t xml:space="preserve">      专项普查活动</t>
  </si>
  <si>
    <t xml:space="preserve">      统计抽样调查</t>
  </si>
  <si>
    <t xml:space="preserve">    财政事务</t>
  </si>
  <si>
    <t xml:space="preserve">      预算改革业务</t>
  </si>
  <si>
    <t xml:space="preserve">      财政国库业务</t>
  </si>
  <si>
    <t xml:space="preserve">      财政监察</t>
  </si>
  <si>
    <t xml:space="preserve">      信息化建设</t>
  </si>
  <si>
    <t xml:space="preserve">      财政委托业务支出</t>
  </si>
  <si>
    <t xml:space="preserve">      其他财政事务支出</t>
  </si>
  <si>
    <t>主要是机构改革后，注资国企事项由区国资局负责</t>
  </si>
  <si>
    <t xml:space="preserve">    审计事务</t>
  </si>
  <si>
    <t xml:space="preserve">      审计业务</t>
  </si>
  <si>
    <t xml:space="preserve">    人力资源事务</t>
  </si>
  <si>
    <t xml:space="preserve">      引进人才费用</t>
  </si>
  <si>
    <t>主要一是增加粤港澳大湾区高端紧缺人才个税补贴；二是增加新引进人才租房和生活补贴上级转移支付</t>
  </si>
  <si>
    <t xml:space="preserve">      其他人力资源事务支出</t>
  </si>
  <si>
    <t xml:space="preserve">    纪检监察事务</t>
  </si>
  <si>
    <t xml:space="preserve">      其他纪检监察事务支出</t>
  </si>
  <si>
    <t xml:space="preserve">    商贸事务</t>
  </si>
  <si>
    <t xml:space="preserve">      招商引资</t>
  </si>
  <si>
    <t>主要是减少产业用房购置经费</t>
  </si>
  <si>
    <t xml:space="preserve">      其他商贸事务支出</t>
  </si>
  <si>
    <t>主要是增加产业转型升级专项资金</t>
  </si>
  <si>
    <t xml:space="preserve">    民族事务</t>
  </si>
  <si>
    <t xml:space="preserve">      民族工作专项</t>
  </si>
  <si>
    <t xml:space="preserve">    港澳台事务</t>
  </si>
  <si>
    <t xml:space="preserve">      港澳事务</t>
  </si>
  <si>
    <t xml:space="preserve">      台湾事务</t>
  </si>
  <si>
    <t xml:space="preserve">    档案事务</t>
  </si>
  <si>
    <t xml:space="preserve">      档案馆</t>
  </si>
  <si>
    <t>主要是增加区政务服务中心相关建设经费</t>
  </si>
  <si>
    <t xml:space="preserve">    民主党派及工商联事务</t>
  </si>
  <si>
    <t xml:space="preserve">      其他民主党派及工商联事务支出</t>
  </si>
  <si>
    <t xml:space="preserve">    群众团体事务</t>
  </si>
  <si>
    <t xml:space="preserve">      其他群众团体事务支出</t>
  </si>
  <si>
    <t>主要是减少区青少年活动中心春季、暑期、秋季三期教师费用</t>
  </si>
  <si>
    <t xml:space="preserve">    党委办公厅(室)及相关机构事务</t>
  </si>
  <si>
    <t xml:space="preserve">    组织事务</t>
  </si>
  <si>
    <t>主要是区党建调研宣教中心取消独立核算，相关经费并入区委组织部</t>
  </si>
  <si>
    <t xml:space="preserve">      其他组织事务支出</t>
  </si>
  <si>
    <t xml:space="preserve">    宣传事务</t>
  </si>
  <si>
    <t xml:space="preserve">      其他宣传事务支出</t>
  </si>
  <si>
    <t>主要是增加渔民村陈列展览项目经费</t>
  </si>
  <si>
    <t xml:space="preserve">    统战事务</t>
  </si>
  <si>
    <t xml:space="preserve">      宗教事务</t>
  </si>
  <si>
    <t xml:space="preserve">      华侨事务</t>
  </si>
  <si>
    <t xml:space="preserve">      其他统战事务支出</t>
  </si>
  <si>
    <t xml:space="preserve">    其他共产党事务支出</t>
  </si>
  <si>
    <t xml:space="preserve">      其他共产党事务支出</t>
  </si>
  <si>
    <t>主要是减少深圳市见义勇为基金会经费、推进物业服务企业参与基层社会治理工作经费、扫黑除恶专项斗争工作经费、反走私工作业务经费</t>
  </si>
  <si>
    <t xml:space="preserve">    市场监督管理事务</t>
  </si>
  <si>
    <t xml:space="preserve">      市场主体管理</t>
  </si>
  <si>
    <t xml:space="preserve">      市场秩序执法</t>
  </si>
  <si>
    <t xml:space="preserve">      消费者权益保护</t>
  </si>
  <si>
    <t xml:space="preserve">    其他一般公共服务支出</t>
  </si>
  <si>
    <t xml:space="preserve">      其他一般公共服务支出</t>
  </si>
  <si>
    <t xml:space="preserve">    国防动员</t>
  </si>
  <si>
    <t xml:space="preserve">      经济动员</t>
  </si>
  <si>
    <t xml:space="preserve">      国防教育</t>
  </si>
  <si>
    <t xml:space="preserve">      其他国防动员支出</t>
  </si>
  <si>
    <t xml:space="preserve">    其他国防支出</t>
  </si>
  <si>
    <t xml:space="preserve">      其他国防支出</t>
  </si>
  <si>
    <t xml:space="preserve">    武装警察部队</t>
  </si>
  <si>
    <t xml:space="preserve">      武装警察部队</t>
  </si>
  <si>
    <t xml:space="preserve">    公安</t>
  </si>
  <si>
    <t>主要是增加城中村“门禁+视频”租用经费</t>
  </si>
  <si>
    <t xml:space="preserve">      执法办案</t>
  </si>
  <si>
    <t>主要一是减少执法执勤车辆购置经费，二是部分经费调整至其他公安支出科目</t>
  </si>
  <si>
    <t xml:space="preserve">      特别业务</t>
  </si>
  <si>
    <t>科目调整，相关经费调整至其他公共安全支出等科目</t>
  </si>
  <si>
    <t xml:space="preserve">      其他公安支出</t>
  </si>
  <si>
    <t>科目调整，部分经费从执法办案、特别业务科目调整至此科目</t>
  </si>
  <si>
    <t xml:space="preserve">    检查</t>
  </si>
  <si>
    <t xml:space="preserve">      检察监督</t>
  </si>
  <si>
    <t xml:space="preserve">    司法</t>
  </si>
  <si>
    <t>主要一是增人增资，二是增加行政执法协调监督工作经费</t>
  </si>
  <si>
    <t xml:space="preserve">      基层司法业务</t>
  </si>
  <si>
    <t xml:space="preserve">      普法宣传</t>
  </si>
  <si>
    <t xml:space="preserve">      律师公证管理</t>
  </si>
  <si>
    <t xml:space="preserve">      法律援助</t>
  </si>
  <si>
    <t xml:space="preserve">      社区矫正</t>
  </si>
  <si>
    <t xml:space="preserve">      法制建设</t>
  </si>
  <si>
    <t xml:space="preserve">      其他司法支出</t>
  </si>
  <si>
    <t xml:space="preserve">    其他公共安全支出</t>
  </si>
  <si>
    <t xml:space="preserve">      其他公共安全支出</t>
  </si>
  <si>
    <t>主要是人像识别系统建设、一类点高清改造等公安信息化项目已完工，资金支出需求减少</t>
  </si>
  <si>
    <t xml:space="preserve">    教育管理事务</t>
  </si>
  <si>
    <t xml:space="preserve">      其他教育管理事务支出</t>
  </si>
  <si>
    <t xml:space="preserve">    普通教育</t>
  </si>
  <si>
    <t xml:space="preserve">      学前教育</t>
  </si>
  <si>
    <t>主要是新增民转公幼儿园运行经费、补偿经费及幼儿园物业购置经费</t>
  </si>
  <si>
    <t xml:space="preserve">      小学教育</t>
  </si>
  <si>
    <t>主要是政府投资加大对学校新改扩建支持力度</t>
  </si>
  <si>
    <t xml:space="preserve">      初中教育</t>
  </si>
  <si>
    <t>主要一是部分初中登记为独立法人，不再由高中部统一发放工资，相关经费由高中教育科目调整至此科目；二是学生人数增加，经费相应增加</t>
  </si>
  <si>
    <t xml:space="preserve">      高中教育</t>
  </si>
  <si>
    <t>主要是2020年部分初中登记为独立法人，不再由高中部统一发放工资，相关经费调整至初中教育科目</t>
  </si>
  <si>
    <t xml:space="preserve">      其他普通教育支出</t>
  </si>
  <si>
    <t>科目调整，民办中小学学生补贴从其他教育费附加安排的支出科目调整至此科目</t>
  </si>
  <si>
    <t xml:space="preserve">    职业教育</t>
  </si>
  <si>
    <t xml:space="preserve">      中等职业教育</t>
  </si>
  <si>
    <t>科目调整，2020年职业高中教育科目删除，相关经费调整至此科目</t>
  </si>
  <si>
    <t xml:space="preserve">      职业高中教育</t>
  </si>
  <si>
    <t>科目调整，2020年此科目删除，相关经费调整至中等职业教育科目</t>
  </si>
  <si>
    <t xml:space="preserve">    特殊教育</t>
  </si>
  <si>
    <t xml:space="preserve">      特殊学校教育</t>
  </si>
  <si>
    <t xml:space="preserve">      其他特殊教育支出</t>
  </si>
  <si>
    <t xml:space="preserve">    进修及培训</t>
  </si>
  <si>
    <t xml:space="preserve">      教师进修</t>
  </si>
  <si>
    <t xml:space="preserve">      干部教育</t>
  </si>
  <si>
    <t xml:space="preserve">      培训支出</t>
  </si>
  <si>
    <t>主要是落实过“紧日子”的要求，减少安排机关及事业单位干部培训经费</t>
  </si>
  <si>
    <t xml:space="preserve">    教育费附加安排的支出</t>
  </si>
  <si>
    <t xml:space="preserve">      城市中小学校舍建设</t>
  </si>
  <si>
    <t xml:space="preserve">      其他教育费附加安排的支出</t>
  </si>
  <si>
    <t>主要是教育费附加上级转移支付减少</t>
  </si>
  <si>
    <t xml:space="preserve">    其他教育支出</t>
  </si>
  <si>
    <t xml:space="preserve">      其他教育支出</t>
  </si>
  <si>
    <t xml:space="preserve">    科学技术管理事务</t>
  </si>
  <si>
    <t xml:space="preserve">      其他科学技术管理事务支出</t>
  </si>
  <si>
    <t xml:space="preserve">    基础研究</t>
  </si>
  <si>
    <t xml:space="preserve">      自然科学基金</t>
  </si>
  <si>
    <t xml:space="preserve">    技术研究与开发</t>
  </si>
  <si>
    <t xml:space="preserve">      应用技术研究与开发</t>
  </si>
  <si>
    <t>主要是受注资罗湖引导基金一次性因素影响</t>
  </si>
  <si>
    <t xml:space="preserve">      产业技术研究与开发</t>
  </si>
  <si>
    <t xml:space="preserve">      其他技术研究与开发支出</t>
  </si>
  <si>
    <t>主要是相关单位的产业转型升级专项资金减少</t>
  </si>
  <si>
    <t xml:space="preserve">    科技条件与服务</t>
  </si>
  <si>
    <t xml:space="preserve">      机构运行</t>
  </si>
  <si>
    <t xml:space="preserve">      技术创新服务体系</t>
  </si>
  <si>
    <t>主要是减少产业园区运营管理</t>
  </si>
  <si>
    <t xml:space="preserve">    科学技术普及</t>
  </si>
  <si>
    <t xml:space="preserve">      科普活动</t>
  </si>
  <si>
    <t xml:space="preserve">      其他科学技术普及支出</t>
  </si>
  <si>
    <t xml:space="preserve">    科技交流与合作</t>
  </si>
  <si>
    <t xml:space="preserve">      其他科技交流与合作支出</t>
  </si>
  <si>
    <t xml:space="preserve">    其他科学技术支出</t>
  </si>
  <si>
    <t xml:space="preserve">      科技奖励</t>
  </si>
  <si>
    <t xml:space="preserve">      其他科学技术支出</t>
  </si>
  <si>
    <t>主要是智慧档案馆项目已接近完工，后期资金支付减少</t>
  </si>
  <si>
    <t xml:space="preserve">    文化和旅游</t>
  </si>
  <si>
    <t>科目调整，主要是罗湖美术馆运营经费调整至群众文化科目</t>
  </si>
  <si>
    <t xml:space="preserve">      图书馆</t>
  </si>
  <si>
    <t>主要是减少街道图书馆及悠·图书馆建设经费</t>
  </si>
  <si>
    <t xml:space="preserve">      文化活动</t>
  </si>
  <si>
    <t xml:space="preserve">      群众文化</t>
  </si>
  <si>
    <t>主要是增加“一馆一中心”“渔民村改造”等文体项目投入</t>
  </si>
  <si>
    <t xml:space="preserve">      文化和旅游市场管理</t>
  </si>
  <si>
    <t xml:space="preserve">      其他文化和旅游支出</t>
  </si>
  <si>
    <t>主要一是产业转型升级专项资金从招商引资科目调整至此科目，二是增加渔民村先行示范村建设工作经费</t>
  </si>
  <si>
    <t xml:space="preserve">    文物</t>
  </si>
  <si>
    <t xml:space="preserve">      文物保护</t>
  </si>
  <si>
    <t xml:space="preserve">      其他文物支出</t>
  </si>
  <si>
    <t xml:space="preserve">    体育</t>
  </si>
  <si>
    <t xml:space="preserve">      体育竞赛</t>
  </si>
  <si>
    <t xml:space="preserve">      体育训练</t>
  </si>
  <si>
    <t xml:space="preserve">      体育场馆</t>
  </si>
  <si>
    <t xml:space="preserve">      群众体育</t>
  </si>
  <si>
    <t>主要是加大对东晓、翠竹等街道综合文体中心投入</t>
  </si>
  <si>
    <t xml:space="preserve">      其他体育支出</t>
  </si>
  <si>
    <t xml:space="preserve">    广播电视</t>
  </si>
  <si>
    <t xml:space="preserve">      其他广播电视支出</t>
  </si>
  <si>
    <t xml:space="preserve">    其他文化旅游体育与传媒支出</t>
  </si>
  <si>
    <t xml:space="preserve">      宣传文化发展专项支出</t>
  </si>
  <si>
    <t xml:space="preserve">      其他文化旅游体育与传媒支出</t>
  </si>
  <si>
    <t>科目调整，部分经费调整至群众文化及群众体育科目</t>
  </si>
  <si>
    <t xml:space="preserve">    人力资源和社会保障管理事务</t>
  </si>
  <si>
    <t xml:space="preserve">      劳动保障监察</t>
  </si>
  <si>
    <t xml:space="preserve">      就业管理事务</t>
  </si>
  <si>
    <t xml:space="preserve">      公共就业服务和职业技能鉴定机构</t>
  </si>
  <si>
    <t>主要是2020年存在为公益性岗位人员补缴社保一次性因素</t>
  </si>
  <si>
    <t xml:space="preserve">      劳动人事争议调解仲裁</t>
  </si>
  <si>
    <t xml:space="preserve">      其他人力资源和社会保障管理事务支出</t>
  </si>
  <si>
    <t xml:space="preserve">    民政管理事务</t>
  </si>
  <si>
    <t xml:space="preserve">      社区组织管理</t>
  </si>
  <si>
    <t xml:space="preserve">      行政区划和地名管理</t>
  </si>
  <si>
    <t xml:space="preserve">      基层政权建设和社区治理</t>
  </si>
  <si>
    <t xml:space="preserve">      其他民政管理事务支出</t>
  </si>
  <si>
    <t xml:space="preserve">    行政事业单位养老支出</t>
  </si>
  <si>
    <t xml:space="preserve">      行政单位离退休</t>
  </si>
  <si>
    <t xml:space="preserve">      事业单位离退休</t>
  </si>
  <si>
    <t xml:space="preserve">      离退休人员管理机构</t>
  </si>
  <si>
    <t xml:space="preserve">      机关事业单位基本养老保险缴费支出</t>
  </si>
  <si>
    <t>主要一是根据《深圳市降低社会保险费率实施方案》（深府办规[2019]5号）规定，机关事业单位养老保险单位缴交比例从20%下调至16%；二是减少养老保险制度改革前试点制度人员补缴养老保险经费；三是部分经费调整至医疗保险科目</t>
  </si>
  <si>
    <t xml:space="preserve">      机关事业单位职业年金缴费支出</t>
  </si>
  <si>
    <t xml:space="preserve">      其他行政事业单位养老支出</t>
  </si>
  <si>
    <t>下降的原因主要是冲减以前年度已支出的离退休养老保险改革经费</t>
  </si>
  <si>
    <t xml:space="preserve">    企业改革补助</t>
  </si>
  <si>
    <t xml:space="preserve">      其他企业改革发展补助</t>
  </si>
  <si>
    <t>主要是增加市对区转移支付相关经费</t>
  </si>
  <si>
    <t xml:space="preserve">    就业补助</t>
  </si>
  <si>
    <t xml:space="preserve">      其他就业补助支出</t>
  </si>
  <si>
    <t xml:space="preserve">    抚恤</t>
  </si>
  <si>
    <t xml:space="preserve">      死亡抚恤</t>
  </si>
  <si>
    <t xml:space="preserve">      伤残抚恤</t>
  </si>
  <si>
    <t>主要是增加优抚对象补助经费</t>
  </si>
  <si>
    <t xml:space="preserve">      义务兵优待</t>
  </si>
  <si>
    <t>科目调整，相关经费调整至拥军优属科目</t>
  </si>
  <si>
    <t xml:space="preserve">      其他优抚支出</t>
  </si>
  <si>
    <t>科目调整，部分经费调整至退役军人管理事务科目</t>
  </si>
  <si>
    <t xml:space="preserve">    退役安置</t>
  </si>
  <si>
    <t xml:space="preserve">      退役士兵安置</t>
  </si>
  <si>
    <t>科目调整，相关经费调整至其他退役军人事务管理支出科目</t>
  </si>
  <si>
    <t xml:space="preserve">      军队移交政府的离退休人员安置</t>
  </si>
  <si>
    <t xml:space="preserve">      退役士兵管理教育</t>
  </si>
  <si>
    <t xml:space="preserve">      其他退役安置支出</t>
  </si>
  <si>
    <t>主要是增加退役士兵补缴基本养老保险经费</t>
  </si>
  <si>
    <t xml:space="preserve">    社会福利</t>
  </si>
  <si>
    <t xml:space="preserve">      社会福利事业单位</t>
  </si>
  <si>
    <t xml:space="preserve">      其他社会福利支出</t>
  </si>
  <si>
    <t xml:space="preserve">    残疾人事业</t>
  </si>
  <si>
    <t xml:space="preserve">      残疾人康复</t>
  </si>
  <si>
    <t>主要是增加残疾儿童康复训练经费</t>
  </si>
  <si>
    <t xml:space="preserve">      残疾人就业和扶贫</t>
  </si>
  <si>
    <t>主要是增加残疾人托养及困难群体补助经费</t>
  </si>
  <si>
    <t xml:space="preserve">      残疾人体育</t>
  </si>
  <si>
    <t xml:space="preserve">      残疾人生活和护理补贴</t>
  </si>
  <si>
    <t xml:space="preserve">      其他残疾人事业支出</t>
  </si>
  <si>
    <t>主要一是科目调整，部分经费调整至残疾人康复科目；二是残疾人就业保障金上级转移支付减少</t>
  </si>
  <si>
    <t xml:space="preserve">    最低生活保障</t>
  </si>
  <si>
    <t xml:space="preserve">      城市最低生活保障金支出</t>
  </si>
  <si>
    <t xml:space="preserve">    临时救助</t>
  </si>
  <si>
    <t xml:space="preserve">      临时救助支出</t>
  </si>
  <si>
    <t xml:space="preserve">      流浪乞讨人员救助支出</t>
  </si>
  <si>
    <t xml:space="preserve">    其他生活救助</t>
  </si>
  <si>
    <t xml:space="preserve">      其他城市生活救助</t>
  </si>
  <si>
    <t xml:space="preserve">    财政对基本养老保险基金的补助</t>
  </si>
  <si>
    <t xml:space="preserve">      财政对城乡居民基本养老保险基金的补助</t>
  </si>
  <si>
    <t xml:space="preserve">    退役军人管理事务</t>
  </si>
  <si>
    <t xml:space="preserve">      拥军优属</t>
  </si>
  <si>
    <t>主要一是科目调整，二是拥军优属活动经费增加</t>
  </si>
  <si>
    <t xml:space="preserve">      其他退役军人事务管理支出</t>
  </si>
  <si>
    <t>主要一是科目调整，二是增加无军籍退休职工慰问金</t>
  </si>
  <si>
    <t xml:space="preserve">    其他社会保障和就业支出</t>
  </si>
  <si>
    <t xml:space="preserve">      其他社会保障和就业支出</t>
  </si>
  <si>
    <t>主要是减少2019年企业离休干部专项医疗保险补助经费</t>
  </si>
  <si>
    <t xml:space="preserve">    卫生健康管理事务</t>
  </si>
  <si>
    <t>主要是机构改革导致的增人增资</t>
  </si>
  <si>
    <t>主要是增加罗湖区域卫生信息化数据中心维保项目、儿童青少年近视防控项目经费、病媒生物第三方监测经费、敬老爱老老年人协会工作经费</t>
  </si>
  <si>
    <t xml:space="preserve">      其他卫生健康管理事务支出</t>
  </si>
  <si>
    <t>科目调整，高层次医疗人才引进经费调整至综合医院科目</t>
  </si>
  <si>
    <t xml:space="preserve">    公立医院</t>
  </si>
  <si>
    <t xml:space="preserve">      综合医院</t>
  </si>
  <si>
    <t>主要一是科目调整，高层次医疗人才引进经费从其他卫生健康管理事务支出、其他专业公共卫生机构等科目调整至此科目；二是增加医院集团运行补助（疫情影响）、社康中心公开招聘住院医师和全科医师一次性生活补助、基本医疗服务补助经费</t>
  </si>
  <si>
    <t xml:space="preserve">      中医(民族)医院</t>
  </si>
  <si>
    <t>主要是减少区中医院莲塘新院开办及运营费用</t>
  </si>
  <si>
    <t xml:space="preserve">      妇幼保健医院</t>
  </si>
  <si>
    <t xml:space="preserve">      其他专科医院</t>
  </si>
  <si>
    <t xml:space="preserve">      其他公立医院支出</t>
  </si>
  <si>
    <t>主要是增加罗湖人民医院春风院区一次性运营补助经费</t>
  </si>
  <si>
    <t xml:space="preserve">    基层医疗卫生机构</t>
  </si>
  <si>
    <t xml:space="preserve">      城市社区卫生机构</t>
  </si>
  <si>
    <t xml:space="preserve">      其他基层医疗卫生机构支出</t>
  </si>
  <si>
    <t xml:space="preserve">    公共卫生</t>
  </si>
  <si>
    <t xml:space="preserve">      疾病预防控制机构</t>
  </si>
  <si>
    <t>主要是增加疫苗购置经费</t>
  </si>
  <si>
    <t xml:space="preserve">      卫生监督机构</t>
  </si>
  <si>
    <t>主要是由于机构改革，区卫生监督所撤销，相关经费相应减少</t>
  </si>
  <si>
    <t xml:space="preserve">      妇幼保健机构</t>
  </si>
  <si>
    <t>科目调整，实施优生健康惠民工程经费从其他计划生育事务支出科目调整至此科目</t>
  </si>
  <si>
    <t xml:space="preserve">      其他专业公共卫生机构</t>
  </si>
  <si>
    <t>主要是区慢性病防治院2020年并入医院集团，相关人员及公用经费调整至综合医院科目</t>
  </si>
  <si>
    <t xml:space="preserve">      基本公共卫生服务</t>
  </si>
  <si>
    <t xml:space="preserve">      重大公共卫生服务</t>
  </si>
  <si>
    <t xml:space="preserve">      突发公共卫生事件应急处理</t>
  </si>
  <si>
    <t>主要是增加新冠肺炎疫情防控工作经费</t>
  </si>
  <si>
    <t xml:space="preserve">      其他公共卫生支出</t>
  </si>
  <si>
    <t xml:space="preserve">    中医药</t>
  </si>
  <si>
    <t xml:space="preserve">      中医(民族医)药专项</t>
  </si>
  <si>
    <t xml:space="preserve">      其他中医药支出</t>
  </si>
  <si>
    <t xml:space="preserve">    计划生育事务</t>
  </si>
  <si>
    <t xml:space="preserve">      计划生育机构</t>
  </si>
  <si>
    <t xml:space="preserve">      计划生育服务</t>
  </si>
  <si>
    <t>主要是增加独生子女父母计生奖励金</t>
  </si>
  <si>
    <t xml:space="preserve">      其他计划生育事务支出</t>
  </si>
  <si>
    <t>科目调整，实施优生健康惠民工程经费调整至妇幼保健机构科目</t>
  </si>
  <si>
    <t xml:space="preserve">    行政事业单位医疗</t>
  </si>
  <si>
    <t xml:space="preserve">      行政单位医疗</t>
  </si>
  <si>
    <t>科目调整，相关经费从机关事业单位基本养老保险缴费支出科目调整至此科目</t>
  </si>
  <si>
    <t xml:space="preserve">      事业单位医疗</t>
  </si>
  <si>
    <t xml:space="preserve">      公务员医疗补助</t>
  </si>
  <si>
    <t xml:space="preserve">    优抚对象医疗</t>
  </si>
  <si>
    <t xml:space="preserve">      优抚对象医疗补助</t>
  </si>
  <si>
    <t xml:space="preserve">      其他优抚对象医疗支出</t>
  </si>
  <si>
    <t xml:space="preserve">    其他卫生健康支出</t>
  </si>
  <si>
    <t xml:space="preserve">       其他卫生健康支出</t>
  </si>
  <si>
    <t>科目调整，部分经费调整至综合医院科目</t>
  </si>
  <si>
    <t xml:space="preserve">    环境保护管理事务</t>
  </si>
  <si>
    <t xml:space="preserve">      生态环境保护宣传</t>
  </si>
  <si>
    <t xml:space="preserve">      其他环境保护管理事务支出</t>
  </si>
  <si>
    <t xml:space="preserve">    环境监测与监察</t>
  </si>
  <si>
    <t xml:space="preserve">      建设项目环评审查与监督</t>
  </si>
  <si>
    <t xml:space="preserve">      其他环境监测与监察支出</t>
  </si>
  <si>
    <t>主要是减少大气污染防治工作经费、罗湖区土壤环境质量调查、“互联网+明厨亮灶”油烟浓度在线监控服务等项目经费</t>
  </si>
  <si>
    <t xml:space="preserve">    污染防治</t>
  </si>
  <si>
    <t xml:space="preserve">      水体</t>
  </si>
  <si>
    <t>主要是部分2019年在此科目安排的政府投资项目经费2020年通过政府性基金预算安排</t>
  </si>
  <si>
    <t xml:space="preserve">    其他节能环保支出</t>
  </si>
  <si>
    <t xml:space="preserve">      其他节能环保支出</t>
  </si>
  <si>
    <t xml:space="preserve">    城乡社区管理事务</t>
  </si>
  <si>
    <t>科目调整，部分经费从其他林业和草原支出科目调整至此科目</t>
  </si>
  <si>
    <t xml:space="preserve">      城管执法</t>
  </si>
  <si>
    <t xml:space="preserve">      工程建设管理</t>
  </si>
  <si>
    <t xml:space="preserve">      住宅建设与房地产市场监管</t>
  </si>
  <si>
    <t xml:space="preserve">      其他城乡社区管理事务支出</t>
  </si>
  <si>
    <t xml:space="preserve">    城乡社区规划与管理</t>
  </si>
  <si>
    <t xml:space="preserve">      城乡社区规划与管理</t>
  </si>
  <si>
    <t>科目调整，部分经费从其他城乡社区管理事务支出科目调整至此科目</t>
  </si>
  <si>
    <t xml:space="preserve">    城乡社区公共设施</t>
  </si>
  <si>
    <t xml:space="preserve">      其他城乡社区公共设施支出</t>
  </si>
  <si>
    <t>主要是增加环卫作业外包服务经费</t>
  </si>
  <si>
    <t xml:space="preserve">    城乡社区环境卫生</t>
  </si>
  <si>
    <t xml:space="preserve">      城乡社区环境卫生</t>
  </si>
  <si>
    <t xml:space="preserve">    其他城乡社区支出</t>
  </si>
  <si>
    <t xml:space="preserve">      其他城乡社区支出</t>
  </si>
  <si>
    <t>主要一是增加注资罗湖投资控股公司，二是部分2019年在此科目安排的政府投资项目经费通过2020年政府性基金安排支出</t>
  </si>
  <si>
    <t xml:space="preserve">    林业和草原</t>
  </si>
  <si>
    <t xml:space="preserve">      森林生态效益补偿</t>
  </si>
  <si>
    <t xml:space="preserve">      其他林业和草原支出</t>
  </si>
  <si>
    <t>主要一是科目调整，部分经费调整至城乡社区支出下的一般行政管理事务科目及其他森林消防事务支出等科目；二是减少林业经费</t>
  </si>
  <si>
    <t xml:space="preserve">    水利</t>
  </si>
  <si>
    <t xml:space="preserve">      水利工程建设</t>
  </si>
  <si>
    <t xml:space="preserve">      水利执法监督</t>
  </si>
  <si>
    <t xml:space="preserve">      水资源节约管理与保护</t>
  </si>
  <si>
    <t>主要是减少大望水厂、梧桐山水厂关停补偿经费</t>
  </si>
  <si>
    <t xml:space="preserve">      其他水利支出</t>
  </si>
  <si>
    <t>主要是增加排水管理进小区服务项目经费</t>
  </si>
  <si>
    <t xml:space="preserve">    扶贫</t>
  </si>
  <si>
    <t xml:space="preserve">      其他扶贫支出</t>
  </si>
  <si>
    <t>主要是增加广西扶贫工作经费、陆丰扶贫工作经费</t>
  </si>
  <si>
    <t xml:space="preserve">    其他农林水支出</t>
  </si>
  <si>
    <t xml:space="preserve">      其他农林水支出</t>
  </si>
  <si>
    <t xml:space="preserve">    公路水路运输</t>
  </si>
  <si>
    <t xml:space="preserve">      公路建设</t>
  </si>
  <si>
    <t>主要是新增市下达布吉南环路建设项目资金</t>
  </si>
  <si>
    <t xml:space="preserve">    其他交通运输支出</t>
  </si>
  <si>
    <t xml:space="preserve">      其他交通运输支出</t>
  </si>
  <si>
    <t xml:space="preserve">    工业和信息产业监管</t>
  </si>
  <si>
    <t xml:space="preserve">      工业和信息产业支持</t>
  </si>
  <si>
    <t xml:space="preserve">    国有资产监管</t>
  </si>
  <si>
    <t xml:space="preserve">      其他国有资产监管支出</t>
  </si>
  <si>
    <t>主要是减少7家转企事业单位过渡期补助、扶持股份公司发展经费</t>
  </si>
  <si>
    <t xml:space="preserve">    其他资源勘探工业信息等支出</t>
  </si>
  <si>
    <t xml:space="preserve">      其他资源勘探工业信息等支出</t>
  </si>
  <si>
    <t xml:space="preserve">    自然资源事务</t>
  </si>
  <si>
    <t xml:space="preserve">      自然资源规划及管理</t>
  </si>
  <si>
    <t>主要是减少地政经费、执法车辆购置费用</t>
  </si>
  <si>
    <t xml:space="preserve">      土地资源利用与保护</t>
  </si>
  <si>
    <t xml:space="preserve">      土地资源储备支出</t>
  </si>
  <si>
    <t xml:space="preserve">    保障性安居工程支出</t>
  </si>
  <si>
    <t xml:space="preserve">      廉租住房</t>
  </si>
  <si>
    <t xml:space="preserve">      公共租赁住房</t>
  </si>
  <si>
    <t>主要是增资罗湖中财投资发展公司（注资罗湖人才安居集团）</t>
  </si>
  <si>
    <t xml:space="preserve">      保障性住房租金补贴</t>
  </si>
  <si>
    <t xml:space="preserve">      住房租赁市场发展</t>
  </si>
  <si>
    <t xml:space="preserve">      其他保障性安居工程支出</t>
  </si>
  <si>
    <t>主要是新引进人才租房和生活补贴上级转移支付减少</t>
  </si>
  <si>
    <t xml:space="preserve">    住房改革支出</t>
  </si>
  <si>
    <t xml:space="preserve">      住房公积金</t>
  </si>
  <si>
    <t xml:space="preserve">      购房补贴</t>
  </si>
  <si>
    <t xml:space="preserve">    城乡社区住宅</t>
  </si>
  <si>
    <t xml:space="preserve">      其他城乡社区住宅支出</t>
  </si>
  <si>
    <t>主要是增加公安边防部队总医院北侧房屋被搬迁人装修补助相关经费</t>
  </si>
  <si>
    <t xml:space="preserve">    应急管理事务</t>
  </si>
  <si>
    <t>主要是增加应急救援物资采购、区人武部基干民兵应急连应急专用装备器材购置经费等</t>
  </si>
  <si>
    <t xml:space="preserve">      灾害风险防治</t>
  </si>
  <si>
    <t xml:space="preserve">      安全监管</t>
  </si>
  <si>
    <t>科目调整，小型消防站建设经费从消防应急救援科目调整至此该科目</t>
  </si>
  <si>
    <t xml:space="preserve">      应急救援</t>
  </si>
  <si>
    <t>主要是和平新居应急救助项目为2019年一次性项目，2020年不再安排</t>
  </si>
  <si>
    <t xml:space="preserve">      应急管理</t>
  </si>
  <si>
    <t xml:space="preserve">      其他应急管理支出</t>
  </si>
  <si>
    <t>主要是增加操作员、采集员经费</t>
  </si>
  <si>
    <t xml:space="preserve">    消防事务</t>
  </si>
  <si>
    <t xml:space="preserve">      消防应急救援</t>
  </si>
  <si>
    <t>主要一是个人防护装备及综合应急救援器材装备采购项目为2019年一次性项目，2020年不再安排；二是科目调整，小型消防站建设经费调整至安全监管科目</t>
  </si>
  <si>
    <t xml:space="preserve">      其他消防事务支出</t>
  </si>
  <si>
    <t xml:space="preserve">    森林消防事务</t>
  </si>
  <si>
    <t xml:space="preserve">      森林消防应急救援</t>
  </si>
  <si>
    <t xml:space="preserve">      其他森林消防事务</t>
  </si>
  <si>
    <t>主要是新增罗湖区森林消防大队营房建设项目经费</t>
  </si>
  <si>
    <t xml:space="preserve">    自然灾害防治</t>
  </si>
  <si>
    <t xml:space="preserve">      地质灾害防治</t>
  </si>
  <si>
    <t xml:space="preserve">      其他支出</t>
  </si>
  <si>
    <t xml:space="preserve">    地方政府一般债务付息支出</t>
  </si>
  <si>
    <t xml:space="preserve">      地方政府一般债券付息支出</t>
  </si>
  <si>
    <t xml:space="preserve">    地方政府一般债务发行费用支出</t>
  </si>
  <si>
    <t>2020年深圳市罗湖区本级一般公共预算(基本)支出经济分类决算表（草案）</t>
  </si>
  <si>
    <t>一般公共预算收支决算表四</t>
  </si>
  <si>
    <t>科目编码</t>
  </si>
  <si>
    <t>科目名称</t>
  </si>
  <si>
    <t>一般公共预算
基本支出</t>
  </si>
  <si>
    <t>一般公共预算
支出</t>
  </si>
  <si>
    <t>合计</t>
  </si>
  <si>
    <t>机关工资福利支出</t>
  </si>
  <si>
    <t xml:space="preserve">  工资奖金津补贴</t>
  </si>
  <si>
    <t xml:space="preserve">  社会保障缴费</t>
  </si>
  <si>
    <t xml:space="preserve">  住房公积金</t>
  </si>
  <si>
    <t xml:space="preserve">  其他工资福利支出</t>
  </si>
  <si>
    <t>机关商品和服务支出</t>
  </si>
  <si>
    <t xml:space="preserve">  办公经费</t>
  </si>
  <si>
    <t xml:space="preserve">  会议费</t>
  </si>
  <si>
    <t xml:space="preserve">  培训费</t>
  </si>
  <si>
    <t xml:space="preserve">  专用材料购置费</t>
  </si>
  <si>
    <t xml:space="preserve">  委托业务费</t>
  </si>
  <si>
    <t xml:space="preserve">  公务接待费</t>
  </si>
  <si>
    <t xml:space="preserve">  因公出国(境)费用</t>
  </si>
  <si>
    <t xml:space="preserve">  公务用车运行维护费</t>
  </si>
  <si>
    <t xml:space="preserve">  维修(护)费</t>
  </si>
  <si>
    <t xml:space="preserve">  其他商品和服务支出</t>
  </si>
  <si>
    <t>机关资本性支出(一)</t>
  </si>
  <si>
    <t xml:space="preserve">  房屋建筑物购建</t>
  </si>
  <si>
    <t xml:space="preserve">  基础设施建设</t>
  </si>
  <si>
    <t xml:space="preserve">  公务用车购置</t>
  </si>
  <si>
    <t xml:space="preserve">  土地征迁补偿和安置支出</t>
  </si>
  <si>
    <t xml:space="preserve">  设备购置</t>
  </si>
  <si>
    <t xml:space="preserve">  大型修缮</t>
  </si>
  <si>
    <t xml:space="preserve">  其他资本性支出</t>
  </si>
  <si>
    <t>机关资本性支出(二)</t>
  </si>
  <si>
    <t>对事业单位经常性补助</t>
  </si>
  <si>
    <t xml:space="preserve">  工资福利支出</t>
  </si>
  <si>
    <t xml:space="preserve">  商品和服务支出</t>
  </si>
  <si>
    <t xml:space="preserve">  其他对事业单位补助</t>
  </si>
  <si>
    <t>对事业单位资本性补助</t>
  </si>
  <si>
    <t xml:space="preserve">  资本性支出(一)</t>
  </si>
  <si>
    <t xml:space="preserve">  资本性支出(二)</t>
  </si>
  <si>
    <t>对企业补助</t>
  </si>
  <si>
    <t xml:space="preserve">  费用补贴</t>
  </si>
  <si>
    <t xml:space="preserve">  利息补贴</t>
  </si>
  <si>
    <t xml:space="preserve">  其他对企业补助</t>
  </si>
  <si>
    <t>对企业资本性支出</t>
  </si>
  <si>
    <t xml:space="preserve">  对企业资本性支出(一)</t>
  </si>
  <si>
    <t xml:space="preserve">  对企业资本性支出(二)</t>
  </si>
  <si>
    <t>对个人和家庭的补助</t>
  </si>
  <si>
    <t xml:space="preserve">  社会福利和救助</t>
  </si>
  <si>
    <t xml:space="preserve">  助学金</t>
  </si>
  <si>
    <t xml:space="preserve">  个人农业生产补贴</t>
  </si>
  <si>
    <t xml:space="preserve">  离退休费</t>
  </si>
  <si>
    <t xml:space="preserve">  其他对个人和家庭补助</t>
  </si>
  <si>
    <t>对社会保障基金补助</t>
  </si>
  <si>
    <t xml:space="preserve">  对社会保险基金补助</t>
  </si>
  <si>
    <t xml:space="preserve">  补充全国社会保障基金</t>
  </si>
  <si>
    <t>债务利息及费用支出</t>
  </si>
  <si>
    <t xml:space="preserve">  国内债务付息</t>
  </si>
  <si>
    <t xml:space="preserve">  国外债务付息</t>
  </si>
  <si>
    <t xml:space="preserve">  国内债务发行费用</t>
  </si>
  <si>
    <t xml:space="preserve">  国外债务发行费用</t>
  </si>
  <si>
    <t>其他支出</t>
  </si>
  <si>
    <t xml:space="preserve">  赠与</t>
  </si>
  <si>
    <t xml:space="preserve">  国家赔偿费用支出</t>
  </si>
  <si>
    <t xml:space="preserve">  对民间非营利组织和群众性自治组织补贴</t>
  </si>
  <si>
    <t xml:space="preserve">  其他支出</t>
  </si>
  <si>
    <t>备注：“对个人和家庭的补助”中的“离退休费”科目为负数，主要是根据全市养老保险改革工作部署，2020年市退回我区以前年度安排的养老保险改革经费等178,719万元，根据财政总预算会计制度要求，上述退回款项需冲减当年支出。</t>
  </si>
  <si>
    <t>2020年深圳市罗湖区一般公共预算“三公”经费支出情况表（草案）</t>
  </si>
  <si>
    <t>一般公共预算收支决算表五</t>
  </si>
  <si>
    <t>项 目</t>
  </si>
  <si>
    <t>合 计</t>
  </si>
  <si>
    <t>因公出国（境）经费</t>
  </si>
  <si>
    <t>公务用车购置费</t>
  </si>
  <si>
    <t>公务用车运行维护费</t>
  </si>
  <si>
    <t>公务接待费</t>
  </si>
  <si>
    <t>2020年“三公”经费预算控制数</t>
  </si>
  <si>
    <t>2020年“三公”经费决算数</t>
  </si>
  <si>
    <t>2020年，罗湖区各预算单位用当年财政拨款开支的因公出国（境）经费、公务用车购置和运行维护费、公务接待费支出合计4,166万元，较预算控制数减少3,300万元。
其中，因公出国（境）费用26万元，公务用车购置和运行维护费4,134万元，公务接待费6万元，均未超过预算控制数。</t>
  </si>
  <si>
    <t>深圳市罗湖区2020年一般公共预算税收返还和转移支付决算表（草案）</t>
  </si>
  <si>
    <t>一般公共预算收支决算表六</t>
  </si>
  <si>
    <t>项目</t>
  </si>
  <si>
    <t>2019年决算</t>
  </si>
  <si>
    <t>2020年决算</t>
  </si>
  <si>
    <t>一、返还性支出</t>
  </si>
  <si>
    <t>所得税基数返还支出</t>
  </si>
  <si>
    <t>增值税税收返还支出</t>
  </si>
  <si>
    <t>消费税税收返还支出</t>
  </si>
  <si>
    <t>增值税“五五分享”税收返还支出</t>
  </si>
  <si>
    <t>其他税收返还支出</t>
  </si>
  <si>
    <t>二、一般性转移支付</t>
  </si>
  <si>
    <t>体制补助支出</t>
  </si>
  <si>
    <t>均衡性转移支付支出</t>
  </si>
  <si>
    <t>县级基本财力保障机制奖补资金支出</t>
  </si>
  <si>
    <t>结算补助支出</t>
  </si>
  <si>
    <t>资源枯竭型城市转移支付补助支出</t>
  </si>
  <si>
    <t>企业事业单位划转补助支出</t>
  </si>
  <si>
    <t>成品油税费改革转移支付补助支出</t>
  </si>
  <si>
    <t>产粮(油)大县奖励资金支出</t>
  </si>
  <si>
    <t>重点生态功能区转移支付支出</t>
  </si>
  <si>
    <t>固定数额补助支出</t>
  </si>
  <si>
    <t>革命老区转移支付支出</t>
  </si>
  <si>
    <t>民族地区转移支付支出</t>
  </si>
  <si>
    <t>边境地区转移支付支出</t>
  </si>
  <si>
    <t>贫困地区转移支付支出</t>
  </si>
  <si>
    <t>其他一般性转移支付支出</t>
  </si>
  <si>
    <t>三、专项转移支付</t>
  </si>
  <si>
    <t>四、债务转贷支出</t>
  </si>
  <si>
    <t>备注：我区为区级财政，无下级财政，故本表数据为0。</t>
  </si>
  <si>
    <t>2020年深圳市罗湖区一般债务限额余额情况表（草案）</t>
  </si>
  <si>
    <t>一般公共预算收支决算表七</t>
  </si>
  <si>
    <t>单位:亿元</t>
  </si>
  <si>
    <t>地区</t>
  </si>
  <si>
    <t>2019年底</t>
  </si>
  <si>
    <t>2020年年中新增</t>
  </si>
  <si>
    <t>2020年底</t>
  </si>
  <si>
    <t>一般债务限额</t>
  </si>
  <si>
    <t>一般债务余额</t>
  </si>
  <si>
    <t>一般债务金额</t>
  </si>
  <si>
    <t>罗湖区</t>
  </si>
  <si>
    <t>第二部分：政府性基金决算表</t>
  </si>
  <si>
    <t>2020年深圳市罗湖区政府性基金收支决算表（草案）</t>
  </si>
  <si>
    <t>政府性基金决算表一</t>
  </si>
  <si>
    <t>2020年    预算数</t>
  </si>
  <si>
    <t>完成调整预算数</t>
  </si>
  <si>
    <t>2019年    决算数</t>
  </si>
  <si>
    <t>一、政府性基金收入</t>
  </si>
  <si>
    <t>一、文化旅游体育与传媒支出</t>
  </si>
  <si>
    <t xml:space="preserve">  彩票公益金收入</t>
  </si>
  <si>
    <t xml:space="preserve">  国家电影事业发展专项资金安排的支出</t>
  </si>
  <si>
    <t xml:space="preserve">    体育彩票公益金收入</t>
  </si>
  <si>
    <t xml:space="preserve">    其他国家电影事业发展专项资金支出</t>
  </si>
  <si>
    <t xml:space="preserve">  国有土地使用权出让收入</t>
  </si>
  <si>
    <t>二、城乡社区支出</t>
  </si>
  <si>
    <t xml:space="preserve">    其他土地出让收入</t>
  </si>
  <si>
    <t xml:space="preserve">  国有土地使用权出让收入安排的支出</t>
  </si>
  <si>
    <t>二、专项债券对应项目专项收入</t>
  </si>
  <si>
    <t xml:space="preserve">    城市建设支出</t>
  </si>
  <si>
    <t xml:space="preserve">  其他政府性基金专项债务对应项目专项收入</t>
  </si>
  <si>
    <t xml:space="preserve">    征地和拆迁补偿支出</t>
  </si>
  <si>
    <t xml:space="preserve">    其他地方自行试点项目收益专项债券对应项目专项收入</t>
  </si>
  <si>
    <t xml:space="preserve">    棚户区改造支出</t>
  </si>
  <si>
    <t xml:space="preserve">  国有土地使用权出让收入对应专项债务收入安排的支出</t>
  </si>
  <si>
    <t>三、其他支出</t>
  </si>
  <si>
    <t xml:space="preserve">  彩票公益金安排的支出</t>
  </si>
  <si>
    <t xml:space="preserve">    用于社会福利的彩票公益金支出</t>
  </si>
  <si>
    <t xml:space="preserve">    用于体育事业的彩票公益金支出</t>
  </si>
  <si>
    <t xml:space="preserve">  其他政府性基金及对应专项债务收入安排的支出</t>
  </si>
  <si>
    <t xml:space="preserve">    其他地方自行试点项目收益专项债券收入安排的支出  </t>
  </si>
  <si>
    <t>四、债务付息支出</t>
  </si>
  <si>
    <t xml:space="preserve">  地方政府专项债务付息支出</t>
  </si>
  <si>
    <t xml:space="preserve">    国有土地使用权出让金债务付息支出</t>
  </si>
  <si>
    <t xml:space="preserve">    其他地方自行试点项目收益专项债券付息支出</t>
  </si>
  <si>
    <t>五、债务发行费用支出</t>
  </si>
  <si>
    <t xml:space="preserve">  地方政府专项债务发行费用支出</t>
  </si>
  <si>
    <t xml:space="preserve">    国有土地使用权出让金债务发行费用支出</t>
  </si>
  <si>
    <t xml:space="preserve">    其他地方自行试点项目收益专项债券发行费用支出</t>
  </si>
  <si>
    <t>六、抗疫特别国债安排的支出</t>
  </si>
  <si>
    <t xml:space="preserve">    城镇老旧小区改造</t>
  </si>
  <si>
    <t xml:space="preserve">    交通基础设施建设</t>
  </si>
  <si>
    <t xml:space="preserve">    其他基础设施建设</t>
  </si>
  <si>
    <t xml:space="preserve">  抗疫相关支出</t>
  </si>
  <si>
    <t xml:space="preserve">    援企稳岗补贴</t>
  </si>
  <si>
    <t xml:space="preserve">    减免房租补贴</t>
  </si>
  <si>
    <t xml:space="preserve">    重点企业贷款贴息</t>
  </si>
  <si>
    <t xml:space="preserve">    困难群众基本生活补助</t>
  </si>
  <si>
    <t xml:space="preserve">    其他抗疫相关支出</t>
  </si>
  <si>
    <t>当年收入小计</t>
  </si>
  <si>
    <t>当年支出小计</t>
  </si>
  <si>
    <t xml:space="preserve">  政府性基金转移收入</t>
  </si>
  <si>
    <t xml:space="preserve">  调出资金</t>
  </si>
  <si>
    <t xml:space="preserve">    彩票公益金专项转移收入</t>
  </si>
  <si>
    <t xml:space="preserve">  结转下年支出</t>
  </si>
  <si>
    <t xml:space="preserve">    国家电影事业发展专项资金收入</t>
  </si>
  <si>
    <t xml:space="preserve">  年终结余</t>
  </si>
  <si>
    <t>※</t>
  </si>
  <si>
    <t xml:space="preserve">    征地和拆迁补偿专项转移收入</t>
  </si>
  <si>
    <t xml:space="preserve">    棚户区改造专项转移收入</t>
  </si>
  <si>
    <t xml:space="preserve">    城市更新项目地价款</t>
  </si>
  <si>
    <t xml:space="preserve">    抗疫特别国债转移支付收入</t>
  </si>
  <si>
    <t xml:space="preserve">    地方政府专项债务转贷收入</t>
  </si>
  <si>
    <t>2020年深圳市罗湖区本级政府性基金支出决算表（草案）</t>
  </si>
  <si>
    <t>政府性基金决算表二</t>
  </si>
  <si>
    <t>2020年深圳市罗湖区政府性基金转移性收支决算表（草案）</t>
  </si>
  <si>
    <t>政府性基金决算表三</t>
  </si>
  <si>
    <t>政府性基金收入</t>
  </si>
  <si>
    <t>政府性基金预算支出</t>
  </si>
  <si>
    <t>政府性基金上级补助收入</t>
  </si>
  <si>
    <t>政府性基金预算补助下级支出</t>
  </si>
  <si>
    <t>政府性基金预算下级上解收入</t>
  </si>
  <si>
    <t>政府性基金预算上解上级支出</t>
  </si>
  <si>
    <t>债务转贷收入</t>
  </si>
  <si>
    <t>政府性基金预算上年结余</t>
  </si>
  <si>
    <t>政府性基金预算调入资金</t>
  </si>
  <si>
    <t>政府性基金预算调出资金</t>
  </si>
  <si>
    <t xml:space="preserve">  一般公共预算调入</t>
  </si>
  <si>
    <t xml:space="preserve">  调入专项收入</t>
  </si>
  <si>
    <t xml:space="preserve">  其他调入资金</t>
  </si>
  <si>
    <t>政府性基金预算年终结余</t>
  </si>
  <si>
    <t>收入总计　</t>
  </si>
  <si>
    <t>支出总计　</t>
  </si>
  <si>
    <t>2020年深圳市罗湖区政府性基金转移支付决算表（草案）</t>
  </si>
  <si>
    <t>政府性基金决算表四</t>
  </si>
  <si>
    <t>支出项目</t>
  </si>
  <si>
    <t>2020年深圳市罗湖区专项债务限额余额情况表（草案）</t>
  </si>
  <si>
    <t>政府性基金决算表五</t>
  </si>
  <si>
    <t>专项债务限额</t>
  </si>
  <si>
    <t>专项债务余额</t>
  </si>
  <si>
    <t>专项债务金额</t>
  </si>
  <si>
    <t>第三部分：国有资本经营决算表</t>
  </si>
  <si>
    <t>2020年度深圳市罗湖区国有资本经营收支决算总表（草案）</t>
  </si>
  <si>
    <t>国有资本经营决算表一</t>
  </si>
  <si>
    <t>单位:万元</t>
  </si>
  <si>
    <t>一、国有资本经营收入</t>
  </si>
  <si>
    <t>一、社会保障和就业支出</t>
  </si>
  <si>
    <t xml:space="preserve">    利润收入</t>
  </si>
  <si>
    <t xml:space="preserve">    补充全国社会保障基金</t>
  </si>
  <si>
    <t xml:space="preserve">    股利、股息收入</t>
  </si>
  <si>
    <t>二、国有资本经营预算支出</t>
  </si>
  <si>
    <t xml:space="preserve">    产权转让收入</t>
  </si>
  <si>
    <t xml:space="preserve">    国有企业资本金注入</t>
  </si>
  <si>
    <t xml:space="preserve">    清算收入</t>
  </si>
  <si>
    <t xml:space="preserve">      其他国有企业资本金注入</t>
  </si>
  <si>
    <t xml:space="preserve">    其他国有资本经营预算收入</t>
  </si>
  <si>
    <t xml:space="preserve">    其他国有资本经营预算支出</t>
  </si>
  <si>
    <t xml:space="preserve">      其他国有资本经营预算支出</t>
  </si>
  <si>
    <t>本年收入合计</t>
  </si>
  <si>
    <t>本年支出合计</t>
  </si>
  <si>
    <t xml:space="preserve">    国有资本经营预算转移支付收入</t>
  </si>
  <si>
    <t xml:space="preserve">    国有资本经营预算转移支付</t>
  </si>
  <si>
    <t xml:space="preserve">      国有资本经营预算转移支付收入</t>
  </si>
  <si>
    <t xml:space="preserve">    调出资金</t>
  </si>
  <si>
    <t>上年结余收入</t>
  </si>
  <si>
    <t>年终结余</t>
  </si>
  <si>
    <t>2020年度深圳市罗湖区本级国有资本经营支出决算表（草案）</t>
  </si>
  <si>
    <t>国有资本经营决算表二</t>
  </si>
  <si>
    <t>2020年度深圳市罗湖区国有资本经营预算转移支付决算（草案）</t>
  </si>
  <si>
    <t>国有资本经营决算表三</t>
  </si>
  <si>
    <t>国有资本经营预算转移支付</t>
  </si>
  <si>
    <t>国有资本经营预算转移支付支出</t>
  </si>
  <si>
    <t>第四部分：社会保险基金决算表</t>
  </si>
  <si>
    <t>2020年深圳市罗湖区社会保险基金收支决算表（草案）</t>
  </si>
  <si>
    <t>社保基金决算表一</t>
  </si>
  <si>
    <t>项    目</t>
  </si>
  <si>
    <t>企业职工基本养老保险基金</t>
  </si>
  <si>
    <t>城乡居民基本养老保险基金</t>
  </si>
  <si>
    <t>机关事业单位基本养老保险基金</t>
  </si>
  <si>
    <t>城镇职工基本医疗保险基金</t>
  </si>
  <si>
    <t>居民基本医疗保险基金</t>
  </si>
  <si>
    <t>工伤保险基金</t>
  </si>
  <si>
    <t>失业保险基金</t>
  </si>
  <si>
    <t xml:space="preserve">生育保险基金 </t>
  </si>
  <si>
    <t>一、收入</t>
  </si>
  <si>
    <t xml:space="preserve">   其中:1.保险费收入</t>
  </si>
  <si>
    <t xml:space="preserve">        2.投资收益</t>
  </si>
  <si>
    <t xml:space="preserve">        3.财政补贴收入</t>
  </si>
  <si>
    <t xml:space="preserve">        4.其他收入</t>
  </si>
  <si>
    <t xml:space="preserve">        5.转移收入</t>
  </si>
  <si>
    <t>二、支出</t>
  </si>
  <si>
    <t xml:space="preserve">   其中:1.社会保险待遇支出</t>
  </si>
  <si>
    <t xml:space="preserve">        2.其他支出</t>
  </si>
  <si>
    <t xml:space="preserve">        3.转移支出</t>
  </si>
  <si>
    <t>三、本年收支结余</t>
  </si>
  <si>
    <t>四、年末滚存结余</t>
  </si>
  <si>
    <t>备注：深圳市罗湖区2021年无社会保险基金预算收支。</t>
  </si>
  <si>
    <t>第五部分：债务情况表</t>
  </si>
  <si>
    <t>2020年深圳市罗湖区地方政府债务限额情况表（草案）</t>
  </si>
  <si>
    <t>债务情况表一</t>
  </si>
  <si>
    <t>2019年政府债务限额</t>
  </si>
  <si>
    <t>2020年新增政府债务限额</t>
  </si>
  <si>
    <t>2020年政府债务限额</t>
  </si>
  <si>
    <t>一般债务</t>
  </si>
  <si>
    <t>专项债务</t>
  </si>
  <si>
    <t>2020年深圳市罗湖区地方政府债务余额情况表（草案）</t>
  </si>
  <si>
    <t>债务情况表二</t>
  </si>
  <si>
    <t>政府债务</t>
  </si>
  <si>
    <t>小计</t>
  </si>
  <si>
    <t>期初余额</t>
  </si>
  <si>
    <t>当期新增</t>
  </si>
  <si>
    <t>当期减少</t>
  </si>
  <si>
    <t>期末余额</t>
  </si>
  <si>
    <t>2020年深圳市罗湖区地方政府债券使用情况表（草案）</t>
  </si>
  <si>
    <t>债务情况表三</t>
  </si>
  <si>
    <t>单位：亿元</t>
  </si>
  <si>
    <t>项目名称</t>
  </si>
  <si>
    <t>项目编号</t>
  </si>
  <si>
    <t>项目领域</t>
  </si>
  <si>
    <t>项目主管部门</t>
  </si>
  <si>
    <t>项目实施单位</t>
  </si>
  <si>
    <t>债券性质</t>
  </si>
  <si>
    <t>债券规模</t>
  </si>
  <si>
    <t>发行时间
（年/月）</t>
  </si>
  <si>
    <t>罗湖区市政排水管网建设等治水提质工程</t>
  </si>
  <si>
    <t>P19440303-0011</t>
  </si>
  <si>
    <t>其他</t>
  </si>
  <si>
    <t>罗湖区水务局</t>
  </si>
  <si>
    <t>罗湖区建筑工务署</t>
  </si>
  <si>
    <t>其他自平衡专项债券</t>
  </si>
  <si>
    <t>区莲塘中医院等医院建设项目</t>
  </si>
  <si>
    <t>P18440303-0006</t>
  </si>
  <si>
    <t>公立医院</t>
  </si>
  <si>
    <t>罗湖医院集团</t>
  </si>
  <si>
    <t>红桂小学等学校新改扩建项目、罗湖区城中村综合治理</t>
  </si>
  <si>
    <t>P19440303-0018/ 
P18440303-0011</t>
  </si>
  <si>
    <t>义务教育、其他市政建设</t>
  </si>
  <si>
    <t>罗湖区建筑工务署、罗湖区城管和综合执法局</t>
  </si>
  <si>
    <t>一般债券</t>
  </si>
  <si>
    <t>笋岗-清水河重点产业片区公共配套设施建设项目</t>
  </si>
  <si>
    <t>P17440303-0003</t>
  </si>
  <si>
    <t>其他市政建设</t>
  </si>
  <si>
    <t>粤海体育休闲公园等文体设施建设项目</t>
  </si>
  <si>
    <t>P15440303-0001</t>
  </si>
  <si>
    <t>文化旅游</t>
  </si>
  <si>
    <t>罗湖区文化广电旅游体育局</t>
  </si>
  <si>
    <t>罗湖区妇幼保健院改扩建工程等医疗卫生类项目</t>
  </si>
  <si>
    <t>P18440303-0013</t>
  </si>
  <si>
    <t>罗湖区卫生健康局</t>
  </si>
  <si>
    <t>正坑水碧道等水污染治理项目</t>
  </si>
  <si>
    <t>P19440303-0019</t>
  </si>
  <si>
    <t>区属医院传染病救治设施改造应急工程项目</t>
  </si>
  <si>
    <t>P20440303-0003</t>
  </si>
  <si>
    <t>应急医疗体系</t>
  </si>
  <si>
    <t>债务情况表四</t>
  </si>
  <si>
    <t>项  目</t>
  </si>
  <si>
    <t>金  额</t>
  </si>
  <si>
    <t>一、2020年发行执行数</t>
  </si>
  <si>
    <t>（一）一般债券</t>
  </si>
  <si>
    <t xml:space="preserve">   其中：再融资债券</t>
  </si>
  <si>
    <t>（二）专项债券</t>
  </si>
  <si>
    <t>二、2020年还本执行数</t>
  </si>
  <si>
    <t>三、2020年付息执行数</t>
  </si>
  <si>
    <t>第六部分：重大政府投资项目情况表</t>
  </si>
  <si>
    <t>2020年深圳市罗湖区重大政府投资项目明细表</t>
  </si>
  <si>
    <t>重大政府投资项目情况表一</t>
  </si>
  <si>
    <t>序号</t>
  </si>
  <si>
    <t>建设单位</t>
  </si>
  <si>
    <t>项目总投资</t>
  </si>
  <si>
    <t>累计下达资金
（截至2019年底）</t>
  </si>
  <si>
    <t>年初预算数</t>
  </si>
  <si>
    <t>预算调整数</t>
  </si>
  <si>
    <t>预算执行数</t>
  </si>
  <si>
    <t>预算执行率</t>
  </si>
  <si>
    <t>合  计</t>
  </si>
  <si>
    <t>教育</t>
  </si>
  <si>
    <t>区建筑工务署</t>
  </si>
  <si>
    <t>银湖二小（未来学校）新建工程</t>
  </si>
  <si>
    <t>罗湖区星园学校新建工程</t>
  </si>
  <si>
    <t>东湖中学改扩建工程</t>
  </si>
  <si>
    <t>翠竹外国语学校（一部）拆建工程</t>
  </si>
  <si>
    <t>淘金山小学改扩建工程</t>
  </si>
  <si>
    <t>插花地第一中学等9所学校装修改造工程</t>
  </si>
  <si>
    <t>翠园中学初中部等10所美丽校园建设工程</t>
  </si>
  <si>
    <t>红桂小学拆建工程</t>
  </si>
  <si>
    <t>莲塘地区05-14地块过渡安置学校新建工程</t>
  </si>
  <si>
    <t>红桂小学、梧桐小学二次装修改造工程</t>
  </si>
  <si>
    <t>区教育局</t>
  </si>
  <si>
    <t>2019年公办学校校舍修缮工程</t>
  </si>
  <si>
    <t>红岭片区10-04地块过渡安置学校新建工程</t>
  </si>
  <si>
    <t>2018年教育费附加修缮改造工程</t>
  </si>
  <si>
    <t>布心中学改扩建工程</t>
  </si>
  <si>
    <t>布心小学拆建工程</t>
  </si>
  <si>
    <t>医疗卫生</t>
  </si>
  <si>
    <t>区政府采购中心</t>
  </si>
  <si>
    <t>2018年区属医疗机构设备购置项目</t>
  </si>
  <si>
    <t>罗湖区莲塘中医院工程</t>
  </si>
  <si>
    <t>田心社康中心装修工程</t>
  </si>
  <si>
    <t>区妇保院住院大楼二期工程</t>
  </si>
  <si>
    <t>翠竹街道社康中心建设工程</t>
  </si>
  <si>
    <t>区莲塘中医院医疗设备购置项目</t>
  </si>
  <si>
    <t>区人民医院嘉宾院区改造工程</t>
  </si>
  <si>
    <t>银湖蓝山等10家社康中心装修工程</t>
  </si>
  <si>
    <t>市容、生态环境</t>
  </si>
  <si>
    <t>滨河路-沿河路、深南东路等10条道路两侧建筑外立面整治提升工程</t>
  </si>
  <si>
    <t>罗湖区东湖街道城中村综合治理工程</t>
  </si>
  <si>
    <t>区城管和综合执法局</t>
  </si>
  <si>
    <t>深圳火车站外立面及周边市容综合整治提升等三个项目</t>
  </si>
  <si>
    <t>城中村综合治理（2019年）</t>
  </si>
  <si>
    <t>城中村综合治理（2019年）燃气工程</t>
  </si>
  <si>
    <t>“金三角”金融商业核心区灯光夜景提升工程</t>
  </si>
  <si>
    <t>十大微片区-东湖、东晓、莲塘街道片区交通和景观综合提升工程项目</t>
  </si>
  <si>
    <t>粤海体育休闲公园新建工程</t>
  </si>
  <si>
    <t>垃圾转运站及市政公厕提升改造工程（2019年）</t>
  </si>
  <si>
    <t>深南东路景观照明提升工程</t>
  </si>
  <si>
    <t>2019年“美丽深圳绿化提升”工程</t>
  </si>
  <si>
    <t>城中村综合治理（2020年）</t>
  </si>
  <si>
    <t xml:space="preserve">罗湖区笋岗及莲塘城中村综合治理工程项目
</t>
  </si>
  <si>
    <t>治水提质</t>
  </si>
  <si>
    <t>区水务局</t>
  </si>
  <si>
    <t>罗湖区居民小区二次供水设施提标改造工程</t>
  </si>
  <si>
    <t>罗湖区优质饮用水入户工程第二阶段（第二批）</t>
  </si>
  <si>
    <t>罗湖区优质饮用水入户工程第二阶段（第一批）</t>
  </si>
  <si>
    <t>罗湖区市政排水管网查漏补缺建设工程（第二批）</t>
  </si>
  <si>
    <t>泥岗消防站新建工程</t>
  </si>
  <si>
    <t>清水河综合整治工程</t>
  </si>
  <si>
    <t>罗湖区布吉河支流（清水河、高涧河）黑臭水体整治项目</t>
  </si>
  <si>
    <t>市政文锦渠及东湖公园暗涵综合整治和清污剥离工程（第三批）</t>
  </si>
  <si>
    <t>大小坑河整治工程及排污口整治项目</t>
  </si>
  <si>
    <t>文化体育和住房保障</t>
  </si>
  <si>
    <t>区住房和建设局</t>
  </si>
  <si>
    <t>罗湖区金湖路“银湖半山”3、4、5栋装修改造工程</t>
  </si>
  <si>
    <t>莲塘街道办</t>
  </si>
  <si>
    <t>莲塘街道翠苑花园2、3栋城市更新项目</t>
  </si>
  <si>
    <t>“两馆一中心”项目</t>
  </si>
  <si>
    <t>莲塘地区法定图则05-20地块人才住房和保障性住房项目</t>
  </si>
  <si>
    <t>“两馆一中心”过渡场地装修改造</t>
  </si>
  <si>
    <t>综合交通</t>
  </si>
  <si>
    <t>市交通运输局罗湖管理局</t>
  </si>
  <si>
    <t>“三横四纵”车行道及爱国路等人行道品质提升项目工程</t>
  </si>
  <si>
    <t>罗沙路-延芳路立交改造工程</t>
  </si>
  <si>
    <t>笋岗-清水河片区交通市政工程</t>
  </si>
  <si>
    <t>罗湖棚改红线外市政配套项目</t>
  </si>
  <si>
    <t>油气路清宝路新建工程</t>
  </si>
  <si>
    <t>清水河五路南延段建设工程项目</t>
  </si>
  <si>
    <t>大望梧桐片区交通改善</t>
  </si>
  <si>
    <t>道路设施品质提升工程（2018年度）</t>
  </si>
  <si>
    <t>智慧城区</t>
  </si>
  <si>
    <t>区智慧城市建设中心</t>
  </si>
  <si>
    <t>罗湖区智慧交通提升项目</t>
  </si>
  <si>
    <t>罗湖公安分局</t>
  </si>
  <si>
    <t>人像识别系统建设项目</t>
  </si>
  <si>
    <t>罗湖区市政排水管网查漏补缺建设工程（第三批智慧水务）</t>
  </si>
  <si>
    <t>城区运行指挥中心</t>
  </si>
  <si>
    <t>区政务服务中心（档案馆）智能化建设项目</t>
  </si>
  <si>
    <t>罗湖区幼儿园安全监控系统建设项目</t>
  </si>
  <si>
    <t>城区安全治理</t>
  </si>
  <si>
    <t xml:space="preserve">罗湖供电局
</t>
  </si>
  <si>
    <t>罗湖区老旧电气安全隐患全面排查整治第一阶段工程项目</t>
  </si>
  <si>
    <t>沙湾路百果园侧1号边坡等10个边坡治理工程</t>
  </si>
</sst>
</file>

<file path=xl/styles.xml><?xml version="1.0" encoding="utf-8"?>
<styleSheet xmlns="http://schemas.openxmlformats.org/spreadsheetml/2006/main">
  <numFmts count="16">
    <numFmt numFmtId="176" formatCode="#,##0.0000_ "/>
    <numFmt numFmtId="177" formatCode="0.0%"/>
    <numFmt numFmtId="178" formatCode="0.00_ "/>
    <numFmt numFmtId="179" formatCode="#,##0.000000"/>
    <numFmt numFmtId="180" formatCode="0.00_);[Red]\(0.00\)"/>
    <numFmt numFmtId="181" formatCode="#,##0.000_ "/>
    <numFmt numFmtId="182" formatCode="0_ "/>
    <numFmt numFmtId="43" formatCode="_ * #,##0.00_ ;_ * \-#,##0.00_ ;_ * &quot;-&quot;??_ ;_ @_ "/>
    <numFmt numFmtId="183" formatCode="#,##0.000000_ "/>
    <numFmt numFmtId="184" formatCode="0_);[Red]\(0\)"/>
    <numFmt numFmtId="42" formatCode="_ &quot;￥&quot;* #,##0_ ;_ &quot;￥&quot;* \-#,##0_ ;_ &quot;￥&quot;* &quot;-&quot;_ ;_ @_ "/>
    <numFmt numFmtId="185" formatCode="yyyy&quot;年&quot;m&quot;月&quot;;@"/>
    <numFmt numFmtId="44" formatCode="_ &quot;￥&quot;* #,##0.00_ ;_ &quot;￥&quot;* \-#,##0.00_ ;_ &quot;￥&quot;* &quot;-&quot;??_ ;_ @_ "/>
    <numFmt numFmtId="186" formatCode="#,##0.00_ "/>
    <numFmt numFmtId="187" formatCode="0.000_ "/>
    <numFmt numFmtId="41" formatCode="_ * #,##0_ ;_ * \-#,##0_ ;_ * &quot;-&quot;_ ;_ @_ "/>
  </numFmts>
  <fonts count="60">
    <font>
      <sz val="12"/>
      <name val="宋体"/>
      <charset val="134"/>
    </font>
    <font>
      <sz val="12"/>
      <name val="楷体"/>
      <charset val="134"/>
    </font>
    <font>
      <b/>
      <sz val="18"/>
      <name val="宋体"/>
      <charset val="134"/>
    </font>
    <font>
      <sz val="11"/>
      <name val="楷体"/>
      <charset val="134"/>
    </font>
    <font>
      <b/>
      <sz val="12"/>
      <name val="楷体"/>
      <charset val="134"/>
    </font>
    <font>
      <b/>
      <sz val="14"/>
      <name val="楷体"/>
      <charset val="134"/>
    </font>
    <font>
      <b/>
      <sz val="16"/>
      <name val="楷体"/>
      <charset val="134"/>
    </font>
    <font>
      <sz val="28"/>
      <name val="宋体"/>
      <charset val="134"/>
    </font>
    <font>
      <b/>
      <sz val="18"/>
      <color theme="1"/>
      <name val="宋体"/>
      <charset val="134"/>
      <scheme val="minor"/>
    </font>
    <font>
      <sz val="12"/>
      <color theme="1"/>
      <name val="楷体"/>
      <charset val="134"/>
    </font>
    <font>
      <sz val="12"/>
      <color indexed="8"/>
      <name val="楷体"/>
      <charset val="134"/>
    </font>
    <font>
      <b/>
      <sz val="18"/>
      <name val="宋体"/>
      <charset val="134"/>
      <scheme val="minor"/>
    </font>
    <font>
      <b/>
      <sz val="11"/>
      <name val="楷体"/>
      <charset val="134"/>
    </font>
    <font>
      <sz val="11"/>
      <color theme="1"/>
      <name val="宋体"/>
      <charset val="134"/>
      <scheme val="minor"/>
    </font>
    <font>
      <b/>
      <sz val="11"/>
      <color theme="1"/>
      <name val="楷体"/>
      <charset val="134"/>
    </font>
    <font>
      <sz val="11"/>
      <color theme="1"/>
      <name val="楷体"/>
      <charset val="134"/>
    </font>
    <font>
      <b/>
      <sz val="12"/>
      <color theme="1"/>
      <name val="楷体"/>
      <charset val="134"/>
    </font>
    <font>
      <sz val="11"/>
      <name val="宋体"/>
      <charset val="134"/>
      <scheme val="minor"/>
    </font>
    <font>
      <b/>
      <sz val="12"/>
      <name val="宋体"/>
      <charset val="134"/>
    </font>
    <font>
      <sz val="10"/>
      <name val="楷体"/>
      <charset val="134"/>
    </font>
    <font>
      <sz val="12"/>
      <name val="楷体_GB2312"/>
      <charset val="134"/>
    </font>
    <font>
      <b/>
      <sz val="16"/>
      <name val="宋体"/>
      <charset val="134"/>
      <scheme val="minor"/>
    </font>
    <font>
      <b/>
      <sz val="16"/>
      <name val="宋体"/>
      <charset val="134"/>
      <scheme val="major"/>
    </font>
    <font>
      <sz val="12"/>
      <color rgb="FF000000"/>
      <name val="楷体"/>
      <charset val="134"/>
    </font>
    <font>
      <b/>
      <sz val="12"/>
      <color rgb="FF000000"/>
      <name val="楷体"/>
      <charset val="134"/>
    </font>
    <font>
      <b/>
      <sz val="16"/>
      <name val="宋体"/>
      <charset val="134"/>
    </font>
    <font>
      <sz val="14"/>
      <name val="楷体"/>
      <charset val="134"/>
    </font>
    <font>
      <sz val="16"/>
      <name val="楷体"/>
      <charset val="134"/>
    </font>
    <font>
      <sz val="14"/>
      <name val="宋体"/>
      <charset val="134"/>
    </font>
    <font>
      <b/>
      <sz val="10"/>
      <name val="楷体"/>
      <charset val="134"/>
    </font>
    <font>
      <sz val="10"/>
      <name val="宋体"/>
      <charset val="134"/>
    </font>
    <font>
      <b/>
      <sz val="20"/>
      <name val="宋体"/>
      <charset val="134"/>
    </font>
    <font>
      <sz val="18"/>
      <name val="楷体"/>
      <charset val="134"/>
    </font>
    <font>
      <sz val="22"/>
      <name val="宋体"/>
      <charset val="134"/>
    </font>
    <font>
      <sz val="16"/>
      <name val="仿宋"/>
      <charset val="134"/>
    </font>
    <font>
      <b/>
      <sz val="18"/>
      <color indexed="56"/>
      <name val="宋体"/>
      <charset val="134"/>
    </font>
    <font>
      <u/>
      <sz val="11"/>
      <color rgb="FF0000FF"/>
      <name val="宋体"/>
      <charset val="134"/>
      <scheme val="minor"/>
    </font>
    <font>
      <u/>
      <sz val="11"/>
      <color rgb="FF800080"/>
      <name val="宋体"/>
      <charset val="134"/>
      <scheme val="minor"/>
    </font>
    <font>
      <sz val="11"/>
      <color indexed="9"/>
      <name val="宋体"/>
      <charset val="134"/>
    </font>
    <font>
      <sz val="11"/>
      <color indexed="62"/>
      <name val="宋体"/>
      <charset val="134"/>
    </font>
    <font>
      <b/>
      <sz val="11"/>
      <color indexed="52"/>
      <name val="宋体"/>
      <charset val="134"/>
    </font>
    <font>
      <sz val="11"/>
      <color indexed="20"/>
      <name val="宋体"/>
      <charset val="134"/>
    </font>
    <font>
      <sz val="11"/>
      <color indexed="8"/>
      <name val="宋体"/>
      <charset val="134"/>
    </font>
    <font>
      <b/>
      <sz val="11"/>
      <color indexed="63"/>
      <name val="宋体"/>
      <charset val="134"/>
    </font>
    <font>
      <sz val="11"/>
      <color indexed="60"/>
      <name val="宋体"/>
      <charset val="134"/>
    </font>
    <font>
      <sz val="12"/>
      <name val="Times New Roman"/>
      <charset val="0"/>
    </font>
    <font>
      <sz val="12"/>
      <color indexed="17"/>
      <name val="宋体"/>
      <charset val="134"/>
    </font>
    <font>
      <b/>
      <sz val="11"/>
      <color indexed="56"/>
      <name val="宋体"/>
      <charset val="134"/>
    </font>
    <font>
      <b/>
      <sz val="15"/>
      <color indexed="56"/>
      <name val="宋体"/>
      <charset val="134"/>
    </font>
    <font>
      <sz val="11"/>
      <color indexed="10"/>
      <name val="宋体"/>
      <charset val="134"/>
    </font>
    <font>
      <b/>
      <sz val="11"/>
      <color indexed="8"/>
      <name val="宋体"/>
      <charset val="134"/>
    </font>
    <font>
      <i/>
      <sz val="11"/>
      <color indexed="23"/>
      <name val="宋体"/>
      <charset val="134"/>
    </font>
    <font>
      <b/>
      <sz val="11"/>
      <color indexed="9"/>
      <name val="宋体"/>
      <charset val="134"/>
    </font>
    <font>
      <b/>
      <sz val="13"/>
      <color indexed="56"/>
      <name val="宋体"/>
      <charset val="134"/>
    </font>
    <font>
      <sz val="11"/>
      <color indexed="52"/>
      <name val="宋体"/>
      <charset val="134"/>
    </font>
    <font>
      <sz val="11"/>
      <color indexed="17"/>
      <name val="宋体"/>
      <charset val="134"/>
    </font>
    <font>
      <sz val="12"/>
      <color indexed="20"/>
      <name val="宋体"/>
      <charset val="134"/>
    </font>
    <font>
      <sz val="11"/>
      <name val="宋体"/>
      <charset val="134"/>
    </font>
    <font>
      <b/>
      <sz val="9"/>
      <name val="宋体"/>
      <charset val="134"/>
    </font>
    <font>
      <sz val="9"/>
      <name val="宋体"/>
      <charset val="134"/>
    </font>
  </fonts>
  <fills count="2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indexed="52"/>
        <bgColor indexed="64"/>
      </patternFill>
    </fill>
    <fill>
      <patternFill patternType="solid">
        <fgColor indexed="47"/>
        <bgColor indexed="64"/>
      </patternFill>
    </fill>
    <fill>
      <patternFill patternType="solid">
        <fgColor indexed="22"/>
        <bgColor indexed="64"/>
      </patternFill>
    </fill>
    <fill>
      <patternFill patternType="solid">
        <fgColor indexed="45"/>
        <bgColor indexed="64"/>
      </patternFill>
    </fill>
    <fill>
      <patternFill patternType="solid">
        <fgColor indexed="46"/>
        <bgColor indexed="64"/>
      </patternFill>
    </fill>
    <fill>
      <patternFill patternType="solid">
        <fgColor indexed="31"/>
        <bgColor indexed="64"/>
      </patternFill>
    </fill>
    <fill>
      <patternFill patternType="solid">
        <fgColor indexed="51"/>
        <bgColor indexed="64"/>
      </patternFill>
    </fill>
    <fill>
      <patternFill patternType="solid">
        <fgColor indexed="29"/>
        <bgColor indexed="64"/>
      </patternFill>
    </fill>
    <fill>
      <patternFill patternType="solid">
        <fgColor indexed="11"/>
        <bgColor indexed="64"/>
      </patternFill>
    </fill>
    <fill>
      <patternFill patternType="solid">
        <fgColor indexed="49"/>
        <bgColor indexed="64"/>
      </patternFill>
    </fill>
    <fill>
      <patternFill patternType="solid">
        <fgColor indexed="43"/>
        <bgColor indexed="64"/>
      </patternFill>
    </fill>
    <fill>
      <patternFill patternType="solid">
        <fgColor indexed="10"/>
        <bgColor indexed="64"/>
      </patternFill>
    </fill>
    <fill>
      <patternFill patternType="solid">
        <fgColor indexed="42"/>
        <bgColor indexed="64"/>
      </patternFill>
    </fill>
    <fill>
      <patternFill patternType="solid">
        <fgColor indexed="30"/>
        <bgColor indexed="64"/>
      </patternFill>
    </fill>
    <fill>
      <patternFill patternType="solid">
        <fgColor indexed="44"/>
        <bgColor indexed="64"/>
      </patternFill>
    </fill>
    <fill>
      <patternFill patternType="solid">
        <fgColor indexed="27"/>
        <bgColor indexed="64"/>
      </patternFill>
    </fill>
    <fill>
      <patternFill patternType="solid">
        <fgColor indexed="26"/>
        <bgColor indexed="64"/>
      </patternFill>
    </fill>
    <fill>
      <patternFill patternType="solid">
        <fgColor indexed="62"/>
        <bgColor indexed="64"/>
      </patternFill>
    </fill>
    <fill>
      <patternFill patternType="solid">
        <fgColor indexed="36"/>
        <bgColor indexed="64"/>
      </patternFill>
    </fill>
    <fill>
      <patternFill patternType="solid">
        <fgColor indexed="55"/>
        <bgColor indexed="64"/>
      </patternFill>
    </fill>
    <fill>
      <patternFill patternType="solid">
        <fgColor indexed="53"/>
        <bgColor indexed="64"/>
      </patternFill>
    </fill>
    <fill>
      <patternFill patternType="solid">
        <fgColor indexed="57"/>
        <bgColor indexed="64"/>
      </patternFill>
    </fill>
  </fills>
  <borders count="2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style="thin">
        <color auto="1"/>
      </left>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right/>
      <top/>
      <bottom style="thin">
        <color auto="1"/>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right/>
      <top/>
      <bottom style="thick">
        <color indexed="22"/>
      </bottom>
      <diagonal/>
    </border>
    <border>
      <left/>
      <right/>
      <top/>
      <bottom style="double">
        <color indexed="52"/>
      </bottom>
      <diagonal/>
    </border>
  </borders>
  <cellStyleXfs count="154">
    <xf numFmtId="0" fontId="0" fillId="0" borderId="0">
      <alignment vertical="center"/>
    </xf>
    <xf numFmtId="42" fontId="0" fillId="0" borderId="0" applyFont="0" applyFill="0" applyBorder="0" applyAlignment="0" applyProtection="0">
      <alignment vertical="center"/>
    </xf>
    <xf numFmtId="0" fontId="42" fillId="9" borderId="0" applyNumberFormat="0" applyBorder="0" applyAlignment="0" applyProtection="0">
      <alignment vertical="center"/>
    </xf>
    <xf numFmtId="0" fontId="42" fillId="16" borderId="0" applyNumberFormat="0" applyBorder="0" applyAlignment="0" applyProtection="0">
      <alignment vertical="center"/>
    </xf>
    <xf numFmtId="0" fontId="39" fillId="5" borderId="11"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42" fillId="12" borderId="0" applyNumberFormat="0" applyBorder="0" applyAlignment="0" applyProtection="0">
      <alignment vertical="center"/>
    </xf>
    <xf numFmtId="0" fontId="40" fillId="6" borderId="11" applyNumberFormat="0" applyAlignment="0" applyProtection="0">
      <alignment vertical="center"/>
    </xf>
    <xf numFmtId="0" fontId="41" fillId="7" borderId="0" applyNumberFormat="0" applyBorder="0" applyAlignment="0" applyProtection="0">
      <alignment vertical="center"/>
    </xf>
    <xf numFmtId="43" fontId="0" fillId="0" borderId="0" applyFont="0" applyFill="0" applyBorder="0" applyAlignment="0" applyProtection="0">
      <alignment vertical="center"/>
    </xf>
    <xf numFmtId="0" fontId="38" fillId="12" borderId="0" applyNumberFormat="0" applyBorder="0" applyAlignment="0" applyProtection="0">
      <alignment vertical="center"/>
    </xf>
    <xf numFmtId="0" fontId="36" fillId="0" borderId="0" applyNumberFormat="0" applyFill="0" applyBorder="0" applyAlignment="0" applyProtection="0">
      <alignment vertical="center"/>
    </xf>
    <xf numFmtId="9" fontId="0" fillId="0" borderId="0" applyFont="0" applyFill="0" applyBorder="0" applyAlignment="0" applyProtection="0">
      <alignment vertical="center"/>
    </xf>
    <xf numFmtId="0" fontId="37" fillId="0" borderId="0" applyNumberFormat="0" applyFill="0" applyBorder="0" applyAlignment="0" applyProtection="0">
      <alignment vertical="center"/>
    </xf>
    <xf numFmtId="0" fontId="46" fillId="16" borderId="0" applyNumberFormat="0" applyBorder="0" applyAlignment="0" applyProtection="0">
      <alignment vertical="center"/>
    </xf>
    <xf numFmtId="0" fontId="0" fillId="20" borderId="14" applyNumberFormat="0" applyFont="0" applyAlignment="0" applyProtection="0">
      <alignment vertical="center"/>
    </xf>
    <xf numFmtId="0" fontId="42" fillId="0" borderId="0">
      <alignment vertical="center"/>
    </xf>
    <xf numFmtId="0" fontId="38" fillId="11" borderId="0" applyNumberFormat="0" applyBorder="0" applyAlignment="0" applyProtection="0">
      <alignment vertical="center"/>
    </xf>
    <xf numFmtId="0" fontId="47"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0" fillId="0" borderId="0"/>
    <xf numFmtId="0" fontId="45" fillId="0" borderId="0">
      <alignment vertical="center"/>
    </xf>
    <xf numFmtId="0" fontId="51" fillId="0" borderId="0" applyNumberFormat="0" applyFill="0" applyBorder="0" applyAlignment="0" applyProtection="0">
      <alignment vertical="center"/>
    </xf>
    <xf numFmtId="0" fontId="48" fillId="0" borderId="15" applyNumberFormat="0" applyFill="0" applyAlignment="0" applyProtection="0">
      <alignment vertical="center"/>
    </xf>
    <xf numFmtId="0" fontId="53" fillId="0" borderId="18" applyNumberFormat="0" applyFill="0" applyAlignment="0" applyProtection="0">
      <alignment vertical="center"/>
    </xf>
    <xf numFmtId="0" fontId="0" fillId="0" borderId="0"/>
    <xf numFmtId="0" fontId="38" fillId="17" borderId="0" applyNumberFormat="0" applyBorder="0" applyAlignment="0" applyProtection="0">
      <alignment vertical="center"/>
    </xf>
    <xf numFmtId="0" fontId="47" fillId="0" borderId="13" applyNumberFormat="0" applyFill="0" applyAlignment="0" applyProtection="0">
      <alignment vertical="center"/>
    </xf>
    <xf numFmtId="0" fontId="38" fillId="22" borderId="0" applyNumberFormat="0" applyBorder="0" applyAlignment="0" applyProtection="0">
      <alignment vertical="center"/>
    </xf>
    <xf numFmtId="0" fontId="43" fillId="6" borderId="12" applyNumberFormat="0" applyAlignment="0" applyProtection="0">
      <alignment vertical="center"/>
    </xf>
    <xf numFmtId="0" fontId="40" fillId="6" borderId="11" applyNumberFormat="0" applyAlignment="0" applyProtection="0">
      <alignment vertical="center"/>
    </xf>
    <xf numFmtId="0" fontId="52" fillId="23" borderId="17" applyNumberFormat="0" applyAlignment="0" applyProtection="0">
      <alignment vertical="center"/>
    </xf>
    <xf numFmtId="0" fontId="42" fillId="8" borderId="0" applyNumberFormat="0" applyBorder="0" applyAlignment="0" applyProtection="0">
      <alignment vertical="center"/>
    </xf>
    <xf numFmtId="0" fontId="42" fillId="5" borderId="0" applyNumberFormat="0" applyBorder="0" applyAlignment="0" applyProtection="0">
      <alignment vertical="center"/>
    </xf>
    <xf numFmtId="0" fontId="38" fillId="15" borderId="0" applyNumberFormat="0" applyBorder="0" applyAlignment="0" applyProtection="0">
      <alignment vertical="center"/>
    </xf>
    <xf numFmtId="0" fontId="54" fillId="0" borderId="19" applyNumberFormat="0" applyFill="0" applyAlignment="0" applyProtection="0">
      <alignment vertical="center"/>
    </xf>
    <xf numFmtId="0" fontId="50" fillId="0" borderId="16" applyNumberFormat="0" applyFill="0" applyAlignment="0" applyProtection="0">
      <alignment vertical="center"/>
    </xf>
    <xf numFmtId="0" fontId="41" fillId="7" borderId="0" applyNumberFormat="0" applyBorder="0" applyAlignment="0" applyProtection="0">
      <alignment vertical="center"/>
    </xf>
    <xf numFmtId="0" fontId="55" fillId="16" borderId="0" applyNumberFormat="0" applyBorder="0" applyAlignment="0" applyProtection="0">
      <alignment vertical="center"/>
    </xf>
    <xf numFmtId="0" fontId="44" fillId="14" borderId="0" applyNumberFormat="0" applyBorder="0" applyAlignment="0" applyProtection="0">
      <alignment vertical="center"/>
    </xf>
    <xf numFmtId="0" fontId="48" fillId="0" borderId="15" applyNumberFormat="0" applyFill="0" applyAlignment="0" applyProtection="0">
      <alignment vertical="center"/>
    </xf>
    <xf numFmtId="0" fontId="42" fillId="19" borderId="0" applyNumberFormat="0" applyBorder="0" applyAlignment="0" applyProtection="0">
      <alignment vertical="center"/>
    </xf>
    <xf numFmtId="0" fontId="38" fillId="21" borderId="0" applyNumberFormat="0" applyBorder="0" applyAlignment="0" applyProtection="0">
      <alignment vertical="center"/>
    </xf>
    <xf numFmtId="0" fontId="42" fillId="18" borderId="0" applyNumberFormat="0" applyBorder="0" applyAlignment="0" applyProtection="0">
      <alignment vertical="center"/>
    </xf>
    <xf numFmtId="0" fontId="42" fillId="9" borderId="0" applyNumberFormat="0" applyBorder="0" applyAlignment="0" applyProtection="0">
      <alignment vertical="center"/>
    </xf>
    <xf numFmtId="0" fontId="42" fillId="18" borderId="0" applyNumberFormat="0" applyBorder="0" applyAlignment="0" applyProtection="0">
      <alignment vertical="center"/>
    </xf>
    <xf numFmtId="0" fontId="38" fillId="22" borderId="0" applyNumberFormat="0" applyBorder="0" applyAlignment="0" applyProtection="0">
      <alignment vertical="center"/>
    </xf>
    <xf numFmtId="0" fontId="41" fillId="7" borderId="0" applyNumberFormat="0" applyBorder="0" applyAlignment="0" applyProtection="0">
      <alignment vertical="center"/>
    </xf>
    <xf numFmtId="0" fontId="42" fillId="7" borderId="0" applyNumberFormat="0" applyBorder="0" applyAlignment="0" applyProtection="0">
      <alignment vertical="center"/>
    </xf>
    <xf numFmtId="0" fontId="43" fillId="6" borderId="12" applyNumberFormat="0" applyAlignment="0" applyProtection="0">
      <alignment vertical="center"/>
    </xf>
    <xf numFmtId="0" fontId="42" fillId="11" borderId="0" applyNumberFormat="0" applyBorder="0" applyAlignment="0" applyProtection="0">
      <alignment vertical="center"/>
    </xf>
    <xf numFmtId="0" fontId="38" fillId="25" borderId="0" applyNumberFormat="0" applyBorder="0" applyAlignment="0" applyProtection="0">
      <alignment vertical="center"/>
    </xf>
    <xf numFmtId="0" fontId="41" fillId="7" borderId="0" applyNumberFormat="0" applyBorder="0" applyAlignment="0" applyProtection="0">
      <alignment vertical="center"/>
    </xf>
    <xf numFmtId="0" fontId="38" fillId="22" borderId="0" applyNumberFormat="0" applyBorder="0" applyAlignment="0" applyProtection="0">
      <alignment vertical="center"/>
    </xf>
    <xf numFmtId="0" fontId="42" fillId="8" borderId="0" applyNumberFormat="0" applyBorder="0" applyAlignment="0" applyProtection="0">
      <alignment vertical="center"/>
    </xf>
    <xf numFmtId="0" fontId="42" fillId="8" borderId="0" applyNumberFormat="0" applyBorder="0" applyAlignment="0" applyProtection="0">
      <alignment vertical="center"/>
    </xf>
    <xf numFmtId="0" fontId="38" fillId="13" borderId="0" applyNumberFormat="0" applyBorder="0" applyAlignment="0" applyProtection="0">
      <alignment vertical="center"/>
    </xf>
    <xf numFmtId="0" fontId="45" fillId="0" borderId="0"/>
    <xf numFmtId="0" fontId="42" fillId="18" borderId="0" applyNumberFormat="0" applyBorder="0" applyAlignment="0" applyProtection="0">
      <alignment vertical="center"/>
    </xf>
    <xf numFmtId="0" fontId="38" fillId="13" borderId="0" applyNumberFormat="0" applyBorder="0" applyAlignment="0" applyProtection="0">
      <alignment vertical="center"/>
    </xf>
    <xf numFmtId="0" fontId="38" fillId="24" borderId="0" applyNumberFormat="0" applyBorder="0" applyAlignment="0" applyProtection="0">
      <alignment vertical="center"/>
    </xf>
    <xf numFmtId="0" fontId="44" fillId="14" borderId="0" applyNumberFormat="0" applyBorder="0" applyAlignment="0" applyProtection="0">
      <alignment vertical="center"/>
    </xf>
    <xf numFmtId="0" fontId="42" fillId="10" borderId="0" applyNumberFormat="0" applyBorder="0" applyAlignment="0" applyProtection="0">
      <alignment vertical="center"/>
    </xf>
    <xf numFmtId="0" fontId="38" fillId="4" borderId="0" applyNumberFormat="0" applyBorder="0" applyAlignment="0" applyProtection="0">
      <alignment vertical="center"/>
    </xf>
    <xf numFmtId="0" fontId="51" fillId="0" borderId="0" applyNumberFormat="0" applyFill="0" applyBorder="0" applyAlignment="0" applyProtection="0">
      <alignment vertical="center"/>
    </xf>
    <xf numFmtId="0" fontId="42" fillId="7" borderId="0" applyNumberFormat="0" applyBorder="0" applyAlignment="0" applyProtection="0">
      <alignment vertical="center"/>
    </xf>
    <xf numFmtId="0" fontId="55" fillId="16" borderId="0" applyNumberFormat="0" applyBorder="0" applyAlignment="0" applyProtection="0">
      <alignment vertical="center"/>
    </xf>
    <xf numFmtId="0" fontId="42" fillId="16" borderId="0" applyNumberFormat="0" applyBorder="0" applyAlignment="0" applyProtection="0">
      <alignment vertical="center"/>
    </xf>
    <xf numFmtId="0" fontId="0" fillId="0" borderId="0">
      <alignment vertical="center"/>
    </xf>
    <xf numFmtId="0" fontId="42" fillId="8" borderId="0" applyNumberFormat="0" applyBorder="0" applyAlignment="0" applyProtection="0">
      <alignment vertical="center"/>
    </xf>
    <xf numFmtId="0" fontId="41" fillId="7" borderId="0" applyNumberFormat="0" applyBorder="0" applyAlignment="0" applyProtection="0">
      <alignment vertical="center"/>
    </xf>
    <xf numFmtId="0" fontId="42" fillId="19" borderId="0" applyNumberFormat="0" applyBorder="0" applyAlignment="0" applyProtection="0">
      <alignment vertical="center"/>
    </xf>
    <xf numFmtId="0" fontId="41" fillId="7" borderId="0" applyNumberFormat="0" applyBorder="0" applyAlignment="0" applyProtection="0">
      <alignment vertical="center"/>
    </xf>
    <xf numFmtId="0" fontId="42" fillId="5" borderId="0" applyNumberFormat="0" applyBorder="0" applyAlignment="0" applyProtection="0">
      <alignment vertical="center"/>
    </xf>
    <xf numFmtId="0" fontId="42" fillId="18" borderId="0" applyNumberFormat="0" applyBorder="0" applyAlignment="0" applyProtection="0">
      <alignment vertical="center"/>
    </xf>
    <xf numFmtId="0" fontId="42" fillId="11" borderId="0" applyNumberFormat="0" applyBorder="0" applyAlignment="0" applyProtection="0">
      <alignment vertical="center"/>
    </xf>
    <xf numFmtId="0" fontId="42" fillId="12" borderId="0" applyNumberFormat="0" applyBorder="0" applyAlignment="0" applyProtection="0">
      <alignment vertical="center"/>
    </xf>
    <xf numFmtId="0" fontId="41" fillId="7" borderId="0" applyNumberFormat="0" applyBorder="0" applyAlignment="0" applyProtection="0">
      <alignment vertical="center"/>
    </xf>
    <xf numFmtId="0" fontId="41" fillId="7" borderId="0" applyNumberFormat="0" applyBorder="0" applyAlignment="0" applyProtection="0">
      <alignment vertical="center"/>
    </xf>
    <xf numFmtId="0" fontId="42" fillId="10" borderId="0" applyNumberFormat="0" applyBorder="0" applyAlignment="0" applyProtection="0">
      <alignment vertical="center"/>
    </xf>
    <xf numFmtId="0" fontId="38" fillId="17" borderId="0" applyNumberFormat="0" applyBorder="0" applyAlignment="0" applyProtection="0">
      <alignment vertical="center"/>
    </xf>
    <xf numFmtId="0" fontId="47" fillId="0" borderId="13" applyNumberFormat="0" applyFill="0" applyAlignment="0" applyProtection="0">
      <alignment vertical="center"/>
    </xf>
    <xf numFmtId="0" fontId="56" fillId="7" borderId="0" applyNumberFormat="0" applyBorder="0" applyAlignment="0" applyProtection="0">
      <alignment vertical="center"/>
    </xf>
    <xf numFmtId="0" fontId="38" fillId="11" borderId="0" applyNumberFormat="0" applyBorder="0" applyAlignment="0" applyProtection="0">
      <alignment vertical="center"/>
    </xf>
    <xf numFmtId="0" fontId="0" fillId="0" borderId="0">
      <alignment vertical="center"/>
    </xf>
    <xf numFmtId="0" fontId="47" fillId="0" borderId="0" applyNumberFormat="0" applyFill="0" applyBorder="0" applyAlignment="0" applyProtection="0">
      <alignment vertical="center"/>
    </xf>
    <xf numFmtId="43" fontId="0" fillId="0" borderId="0" applyFont="0" applyFill="0" applyBorder="0" applyAlignment="0" applyProtection="0">
      <alignment vertical="center"/>
    </xf>
    <xf numFmtId="0" fontId="35" fillId="0" borderId="0" applyNumberFormat="0" applyFill="0" applyBorder="0" applyAlignment="0" applyProtection="0">
      <alignment vertical="center"/>
    </xf>
    <xf numFmtId="0" fontId="38" fillId="12" borderId="0" applyNumberFormat="0" applyBorder="0" applyAlignment="0" applyProtection="0">
      <alignment vertical="center"/>
    </xf>
    <xf numFmtId="0" fontId="38" fillId="13" borderId="0" applyNumberFormat="0" applyBorder="0" applyAlignment="0" applyProtection="0">
      <alignment vertical="center"/>
    </xf>
    <xf numFmtId="0" fontId="38" fillId="4" borderId="0" applyNumberFormat="0" applyBorder="0" applyAlignment="0" applyProtection="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0" fontId="53" fillId="0" borderId="18" applyNumberFormat="0" applyFill="0" applyAlignment="0" applyProtection="0">
      <alignment vertical="center"/>
    </xf>
    <xf numFmtId="0" fontId="41" fillId="7" borderId="0" applyNumberFormat="0" applyBorder="0" applyAlignment="0" applyProtection="0">
      <alignment vertical="center"/>
    </xf>
    <xf numFmtId="0" fontId="41" fillId="7" borderId="0" applyNumberFormat="0" applyBorder="0" applyAlignment="0" applyProtection="0">
      <alignment vertical="center"/>
    </xf>
    <xf numFmtId="0" fontId="41" fillId="7" borderId="0" applyNumberFormat="0" applyBorder="0" applyAlignment="0" applyProtection="0">
      <alignment vertical="center"/>
    </xf>
    <xf numFmtId="0" fontId="41" fillId="7" borderId="0" applyNumberFormat="0" applyBorder="0" applyAlignment="0" applyProtection="0">
      <alignment vertical="center"/>
    </xf>
    <xf numFmtId="0" fontId="42" fillId="0" borderId="0">
      <alignment vertical="center"/>
    </xf>
    <xf numFmtId="0" fontId="42" fillId="0" borderId="0">
      <alignment vertical="center"/>
    </xf>
    <xf numFmtId="0" fontId="0" fillId="0" borderId="0">
      <alignment vertical="center"/>
    </xf>
    <xf numFmtId="0" fontId="30" fillId="0" borderId="0">
      <alignment vertical="center"/>
    </xf>
    <xf numFmtId="0" fontId="30" fillId="0" borderId="0">
      <alignment vertical="center"/>
    </xf>
    <xf numFmtId="0" fontId="0" fillId="0" borderId="0">
      <alignment vertical="center"/>
    </xf>
    <xf numFmtId="0" fontId="0" fillId="0" borderId="0">
      <alignment vertical="center"/>
    </xf>
    <xf numFmtId="0" fontId="0" fillId="0" borderId="0">
      <alignment vertical="center"/>
    </xf>
    <xf numFmtId="0" fontId="57"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pplyNumberFormat="0" applyFont="0" applyFill="0" applyBorder="0" applyAlignment="0" applyProtection="0">
      <alignment vertical="center"/>
    </xf>
    <xf numFmtId="0" fontId="0" fillId="0" borderId="0">
      <alignment vertical="center"/>
    </xf>
    <xf numFmtId="0" fontId="42" fillId="0" borderId="0">
      <alignment vertical="center"/>
    </xf>
    <xf numFmtId="0" fontId="42" fillId="0" borderId="0">
      <alignment vertical="center"/>
    </xf>
    <xf numFmtId="0" fontId="0" fillId="0" borderId="0">
      <alignment vertical="center"/>
    </xf>
    <xf numFmtId="0" fontId="42" fillId="0" borderId="0">
      <alignment vertical="center"/>
    </xf>
    <xf numFmtId="0" fontId="42" fillId="0" borderId="0">
      <alignment vertical="center"/>
    </xf>
    <xf numFmtId="0" fontId="0" fillId="0" borderId="0">
      <alignment vertical="center"/>
    </xf>
    <xf numFmtId="0" fontId="0" fillId="0" borderId="0">
      <alignment vertical="center"/>
    </xf>
    <xf numFmtId="0" fontId="55" fillId="16" borderId="0" applyNumberFormat="0" applyBorder="0" applyAlignment="0" applyProtection="0">
      <alignment vertical="center"/>
    </xf>
    <xf numFmtId="0" fontId="55" fillId="16" borderId="0" applyNumberFormat="0" applyBorder="0" applyAlignment="0" applyProtection="0">
      <alignment vertical="center"/>
    </xf>
    <xf numFmtId="0" fontId="55" fillId="16" borderId="0" applyNumberFormat="0" applyBorder="0" applyAlignment="0" applyProtection="0">
      <alignment vertical="center"/>
    </xf>
    <xf numFmtId="0" fontId="55" fillId="16" borderId="0" applyNumberFormat="0" applyBorder="0" applyAlignment="0" applyProtection="0">
      <alignment vertical="center"/>
    </xf>
    <xf numFmtId="0" fontId="55" fillId="16" borderId="0" applyNumberFormat="0" applyBorder="0" applyAlignment="0" applyProtection="0">
      <alignment vertical="center"/>
    </xf>
    <xf numFmtId="0" fontId="55" fillId="16" borderId="0" applyNumberFormat="0" applyBorder="0" applyAlignment="0" applyProtection="0">
      <alignment vertical="center"/>
    </xf>
    <xf numFmtId="0" fontId="55" fillId="16" borderId="0" applyNumberFormat="0" applyBorder="0" applyAlignment="0" applyProtection="0">
      <alignment vertical="center"/>
    </xf>
    <xf numFmtId="0" fontId="55" fillId="16" borderId="0" applyNumberFormat="0" applyBorder="0" applyAlignment="0" applyProtection="0">
      <alignment vertical="center"/>
    </xf>
    <xf numFmtId="0" fontId="55" fillId="16" borderId="0" applyNumberFormat="0" applyBorder="0" applyAlignment="0" applyProtection="0">
      <alignment vertical="center"/>
    </xf>
    <xf numFmtId="0" fontId="55" fillId="16" borderId="0" applyNumberFormat="0" applyBorder="0" applyAlignment="0" applyProtection="0">
      <alignment vertical="center"/>
    </xf>
    <xf numFmtId="0" fontId="50" fillId="0" borderId="16" applyNumberFormat="0" applyFill="0" applyAlignment="0" applyProtection="0">
      <alignment vertical="center"/>
    </xf>
    <xf numFmtId="43" fontId="0" fillId="0" borderId="0" applyFont="0" applyFill="0" applyBorder="0" applyAlignment="0" applyProtection="0">
      <alignment vertical="center"/>
    </xf>
    <xf numFmtId="0" fontId="52" fillId="23" borderId="17" applyNumberFormat="0" applyAlignment="0" applyProtection="0">
      <alignment vertical="center"/>
    </xf>
    <xf numFmtId="0" fontId="49" fillId="0" borderId="0" applyNumberFormat="0" applyFill="0" applyBorder="0" applyAlignment="0" applyProtection="0">
      <alignment vertical="center"/>
    </xf>
    <xf numFmtId="0" fontId="54" fillId="0" borderId="19" applyNumberFormat="0" applyFill="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0" fontId="38" fillId="21" borderId="0" applyNumberFormat="0" applyBorder="0" applyAlignment="0" applyProtection="0">
      <alignment vertical="center"/>
    </xf>
    <xf numFmtId="0" fontId="38" fillId="15" borderId="0" applyNumberFormat="0" applyBorder="0" applyAlignment="0" applyProtection="0">
      <alignment vertical="center"/>
    </xf>
    <xf numFmtId="0" fontId="38" fillId="25" borderId="0" applyNumberFormat="0" applyBorder="0" applyAlignment="0" applyProtection="0">
      <alignment vertical="center"/>
    </xf>
    <xf numFmtId="0" fontId="38" fillId="22" borderId="0" applyNumberFormat="0" applyBorder="0" applyAlignment="0" applyProtection="0">
      <alignment vertical="center"/>
    </xf>
    <xf numFmtId="0" fontId="38" fillId="13" borderId="0" applyNumberFormat="0" applyBorder="0" applyAlignment="0" applyProtection="0">
      <alignment vertical="center"/>
    </xf>
    <xf numFmtId="0" fontId="38" fillId="24" borderId="0" applyNumberFormat="0" applyBorder="0" applyAlignment="0" applyProtection="0">
      <alignment vertical="center"/>
    </xf>
    <xf numFmtId="0" fontId="39" fillId="5" borderId="11" applyNumberFormat="0" applyAlignment="0" applyProtection="0">
      <alignment vertical="center"/>
    </xf>
    <xf numFmtId="0" fontId="45" fillId="0" borderId="0">
      <alignment vertical="center"/>
    </xf>
    <xf numFmtId="0" fontId="0" fillId="20" borderId="14" applyNumberFormat="0" applyFont="0" applyAlignment="0" applyProtection="0">
      <alignment vertical="center"/>
    </xf>
    <xf numFmtId="0" fontId="45" fillId="0" borderId="0"/>
    <xf numFmtId="0" fontId="45" fillId="0" borderId="0"/>
    <xf numFmtId="0" fontId="0" fillId="0" borderId="0">
      <alignment vertical="center"/>
    </xf>
  </cellStyleXfs>
  <cellXfs count="285">
    <xf numFmtId="0" fontId="0" fillId="0" borderId="0" xfId="0">
      <alignment vertical="center"/>
    </xf>
    <xf numFmtId="0" fontId="0" fillId="0" borderId="0" xfId="106" applyFont="1" applyFill="1" applyAlignment="1">
      <alignment horizontal="center" vertical="center"/>
    </xf>
    <xf numFmtId="0" fontId="1" fillId="0" borderId="0" xfId="106" applyFont="1" applyFill="1" applyAlignment="1">
      <alignment horizontal="center" vertical="center"/>
    </xf>
    <xf numFmtId="0" fontId="1" fillId="0" borderId="0" xfId="106" applyFont="1" applyFill="1">
      <alignment vertical="center"/>
    </xf>
    <xf numFmtId="0" fontId="0" fillId="0" borderId="0" xfId="106" applyFont="1" applyFill="1">
      <alignment vertical="center"/>
    </xf>
    <xf numFmtId="0" fontId="2" fillId="0" borderId="0" xfId="106" applyFont="1" applyFill="1" applyBorder="1" applyAlignment="1">
      <alignment horizontal="center" vertical="center"/>
    </xf>
    <xf numFmtId="0" fontId="1" fillId="0" borderId="0" xfId="106" applyFont="1" applyFill="1" applyBorder="1" applyAlignment="1">
      <alignment vertical="center"/>
    </xf>
    <xf numFmtId="0" fontId="1" fillId="0" borderId="0" xfId="106" applyFont="1" applyFill="1" applyBorder="1" applyAlignment="1">
      <alignment horizontal="center" vertical="center"/>
    </xf>
    <xf numFmtId="0" fontId="3" fillId="0" borderId="0" xfId="106" applyFont="1" applyFill="1" applyBorder="1" applyAlignment="1">
      <alignment horizontal="center" vertical="center"/>
    </xf>
    <xf numFmtId="0" fontId="4" fillId="0" borderId="1" xfId="106" applyFont="1" applyFill="1" applyBorder="1" applyAlignment="1">
      <alignment horizontal="center" vertical="center"/>
    </xf>
    <xf numFmtId="0" fontId="5" fillId="0" borderId="1" xfId="106" applyFont="1" applyFill="1" applyBorder="1" applyAlignment="1">
      <alignment horizontal="center" vertical="center"/>
    </xf>
    <xf numFmtId="0" fontId="5" fillId="0" borderId="1" xfId="106" applyFont="1" applyFill="1" applyBorder="1" applyAlignment="1">
      <alignment horizontal="center" vertical="center" wrapText="1"/>
    </xf>
    <xf numFmtId="182" fontId="5" fillId="0" borderId="1" xfId="106" applyNumberFormat="1" applyFont="1" applyFill="1" applyBorder="1" applyAlignment="1">
      <alignment horizontal="center" vertical="center" wrapText="1"/>
    </xf>
    <xf numFmtId="0" fontId="6" fillId="0" borderId="2" xfId="106" applyFont="1" applyFill="1" applyBorder="1" applyAlignment="1">
      <alignment horizontal="center" vertical="center"/>
    </xf>
    <xf numFmtId="0" fontId="6" fillId="0" borderId="3" xfId="106" applyFont="1" applyFill="1" applyBorder="1" applyAlignment="1">
      <alignment horizontal="center" vertical="center"/>
    </xf>
    <xf numFmtId="0" fontId="6" fillId="0" borderId="4" xfId="106" applyFont="1" applyFill="1" applyBorder="1" applyAlignment="1">
      <alignment horizontal="center" vertical="center"/>
    </xf>
    <xf numFmtId="0" fontId="4" fillId="0" borderId="2" xfId="106" applyFont="1" applyFill="1" applyBorder="1" applyAlignment="1">
      <alignment horizontal="center" vertical="center" wrapText="1"/>
    </xf>
    <xf numFmtId="0" fontId="4" fillId="0" borderId="3" xfId="106" applyFont="1" applyFill="1" applyBorder="1" applyAlignment="1">
      <alignment horizontal="center" vertical="center" wrapText="1"/>
    </xf>
    <xf numFmtId="0" fontId="4" fillId="0" borderId="4" xfId="106" applyFont="1" applyFill="1" applyBorder="1" applyAlignment="1">
      <alignment horizontal="center" vertical="center" wrapText="1"/>
    </xf>
    <xf numFmtId="182" fontId="4" fillId="0" borderId="1" xfId="106" applyNumberFormat="1" applyFont="1" applyFill="1" applyBorder="1" applyAlignment="1">
      <alignment horizontal="center" vertical="center" wrapText="1"/>
    </xf>
    <xf numFmtId="0" fontId="1" fillId="0" borderId="1" xfId="0" applyFont="1" applyFill="1" applyBorder="1" applyAlignment="1">
      <alignment horizontal="center" vertical="center"/>
    </xf>
    <xf numFmtId="0" fontId="1" fillId="0" borderId="1" xfId="106" applyFont="1" applyFill="1" applyBorder="1" applyAlignment="1">
      <alignment horizontal="center" vertical="center" wrapText="1"/>
    </xf>
    <xf numFmtId="182" fontId="1" fillId="0" borderId="1" xfId="106" applyNumberFormat="1" applyFont="1" applyFill="1" applyBorder="1" applyAlignment="1">
      <alignment horizontal="center" vertical="center" wrapText="1"/>
    </xf>
    <xf numFmtId="180" fontId="1" fillId="0" borderId="1" xfId="0" applyNumberFormat="1" applyFont="1" applyFill="1" applyBorder="1" applyAlignment="1">
      <alignment horizontal="center" vertical="center"/>
    </xf>
    <xf numFmtId="0" fontId="1" fillId="0" borderId="1" xfId="0" applyFont="1" applyFill="1" applyBorder="1" applyAlignment="1">
      <alignment horizontal="center" vertical="center" wrapText="1"/>
    </xf>
    <xf numFmtId="0" fontId="3" fillId="0" borderId="0" xfId="106" applyFont="1" applyFill="1" applyBorder="1" applyAlignment="1">
      <alignment horizontal="right" vertical="center"/>
    </xf>
    <xf numFmtId="177" fontId="4" fillId="0" borderId="1" xfId="13" applyNumberFormat="1" applyFont="1" applyFill="1" applyBorder="1" applyAlignment="1" applyProtection="1">
      <alignment horizontal="center" vertical="center" wrapText="1"/>
    </xf>
    <xf numFmtId="177" fontId="1" fillId="0" borderId="1" xfId="13" applyNumberFormat="1" applyFont="1" applyFill="1" applyBorder="1" applyAlignment="1" applyProtection="1">
      <alignment horizontal="center" vertical="center" wrapText="1"/>
    </xf>
    <xf numFmtId="0" fontId="7" fillId="0" borderId="0" xfId="0" applyFont="1">
      <alignment vertical="center"/>
    </xf>
    <xf numFmtId="0" fontId="1" fillId="0" borderId="0" xfId="0" applyFont="1" applyFill="1" applyBorder="1" applyAlignment="1"/>
    <xf numFmtId="0" fontId="8" fillId="0" borderId="0" xfId="0" applyFont="1" applyFill="1" applyBorder="1" applyAlignment="1">
      <alignment horizontal="center" vertical="center"/>
    </xf>
    <xf numFmtId="0" fontId="1" fillId="0" borderId="0" xfId="151" applyFont="1" applyFill="1" applyBorder="1" applyAlignment="1">
      <alignment vertical="center"/>
    </xf>
    <xf numFmtId="0" fontId="9" fillId="0" borderId="0" xfId="0" applyFont="1" applyFill="1" applyBorder="1" applyAlignment="1">
      <alignment horizontal="right" vertical="center"/>
    </xf>
    <xf numFmtId="0" fontId="4" fillId="0" borderId="1" xfId="0" applyFont="1" applyFill="1" applyBorder="1" applyAlignment="1">
      <alignment horizontal="center" vertical="center" wrapText="1"/>
    </xf>
    <xf numFmtId="0" fontId="1" fillId="0" borderId="1" xfId="0" applyFont="1" applyFill="1" applyBorder="1" applyAlignment="1">
      <alignment horizontal="left" vertical="center" wrapText="1"/>
    </xf>
    <xf numFmtId="43" fontId="10" fillId="0" borderId="1" xfId="10" applyNumberFormat="1" applyFont="1" applyBorder="1" applyAlignment="1">
      <alignment vertical="center"/>
    </xf>
    <xf numFmtId="0" fontId="3" fillId="0" borderId="0" xfId="0" applyFont="1" applyFill="1" applyBorder="1" applyAlignment="1">
      <alignment horizontal="center" vertical="center"/>
    </xf>
    <xf numFmtId="0" fontId="3" fillId="0" borderId="0" xfId="0" applyFont="1" applyFill="1" applyBorder="1" applyAlignment="1"/>
    <xf numFmtId="0" fontId="11" fillId="0" borderId="0" xfId="0" applyFont="1" applyFill="1" applyBorder="1" applyAlignment="1">
      <alignment horizontal="center" vertical="center" wrapText="1"/>
    </xf>
    <xf numFmtId="0" fontId="1" fillId="0" borderId="0" xfId="0" applyNumberFormat="1" applyFont="1" applyFill="1" applyBorder="1" applyAlignment="1" applyProtection="1">
      <alignment horizontal="left" vertical="center"/>
    </xf>
    <xf numFmtId="0" fontId="3" fillId="0" borderId="0" xfId="0" applyFont="1" applyFill="1" applyBorder="1" applyAlignment="1">
      <alignment vertical="center" wrapText="1"/>
    </xf>
    <xf numFmtId="0" fontId="3" fillId="0" borderId="0" xfId="0" applyFont="1" applyFill="1" applyBorder="1" applyAlignment="1">
      <alignment horizontal="right" vertical="center" wrapText="1"/>
    </xf>
    <xf numFmtId="0" fontId="12"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3" fillId="0" borderId="1" xfId="0" applyFont="1" applyFill="1" applyBorder="1" applyAlignment="1">
      <alignment horizontal="center" vertical="center" wrapText="1"/>
    </xf>
    <xf numFmtId="179" fontId="3" fillId="2" borderId="1" xfId="0" applyNumberFormat="1" applyFont="1" applyFill="1" applyBorder="1" applyAlignment="1">
      <alignment horizontal="center" vertical="center" wrapText="1"/>
    </xf>
    <xf numFmtId="4" fontId="3" fillId="2" borderId="1" xfId="0" applyNumberFormat="1" applyFont="1" applyFill="1" applyBorder="1" applyAlignment="1">
      <alignment horizontal="center" vertical="center" wrapText="1"/>
    </xf>
    <xf numFmtId="185" fontId="3" fillId="0" borderId="1" xfId="0" applyNumberFormat="1" applyFont="1" applyFill="1" applyBorder="1" applyAlignment="1">
      <alignment horizontal="center" vertical="center" wrapText="1"/>
    </xf>
    <xf numFmtId="4" fontId="3" fillId="0" borderId="1" xfId="0" applyNumberFormat="1" applyFont="1" applyFill="1" applyBorder="1" applyAlignment="1">
      <alignment horizontal="center" vertical="center" wrapText="1"/>
    </xf>
    <xf numFmtId="0" fontId="13" fillId="0" borderId="0" xfId="0" applyFont="1" applyFill="1" applyBorder="1" applyAlignment="1">
      <alignment vertical="center"/>
    </xf>
    <xf numFmtId="0" fontId="9" fillId="0" borderId="0" xfId="0" applyFont="1" applyFill="1" applyBorder="1" applyAlignment="1">
      <alignment vertical="center"/>
    </xf>
    <xf numFmtId="0" fontId="2" fillId="0" borderId="0" xfId="0" applyNumberFormat="1" applyFont="1" applyFill="1" applyAlignment="1" applyProtection="1">
      <alignment horizontal="center" vertical="center"/>
    </xf>
    <xf numFmtId="0" fontId="1" fillId="0" borderId="0" xfId="0" applyNumberFormat="1" applyFont="1" applyFill="1" applyBorder="1" applyAlignment="1" applyProtection="1">
      <alignment horizontal="right" vertical="center"/>
    </xf>
    <xf numFmtId="0" fontId="14" fillId="0" borderId="5" xfId="0" applyFont="1" applyFill="1" applyBorder="1" applyAlignment="1">
      <alignment horizontal="center" vertical="center"/>
    </xf>
    <xf numFmtId="0" fontId="14" fillId="0" borderId="1" xfId="0" applyFont="1" applyFill="1" applyBorder="1" applyAlignment="1">
      <alignment horizontal="center" vertical="center"/>
    </xf>
    <xf numFmtId="0" fontId="14" fillId="0" borderId="6" xfId="0" applyFont="1" applyFill="1" applyBorder="1" applyAlignment="1">
      <alignment horizontal="center" vertical="center"/>
    </xf>
    <xf numFmtId="0" fontId="14" fillId="0" borderId="7" xfId="0" applyFont="1" applyFill="1" applyBorder="1" applyAlignment="1">
      <alignment horizontal="center" vertical="center"/>
    </xf>
    <xf numFmtId="0" fontId="14" fillId="0" borderId="8" xfId="0" applyFont="1" applyFill="1" applyBorder="1" applyAlignment="1">
      <alignment horizontal="center" vertical="center"/>
    </xf>
    <xf numFmtId="0" fontId="15" fillId="0" borderId="1" xfId="0" applyFont="1" applyFill="1" applyBorder="1" applyAlignment="1">
      <alignment horizontal="center" vertical="center"/>
    </xf>
    <xf numFmtId="178" fontId="15" fillId="0" borderId="1" xfId="0" applyNumberFormat="1" applyFont="1" applyFill="1" applyBorder="1" applyAlignment="1">
      <alignment horizontal="center" vertical="center"/>
    </xf>
    <xf numFmtId="0" fontId="2" fillId="0" borderId="0" xfId="0" applyNumberFormat="1" applyFont="1" applyFill="1" applyBorder="1" applyAlignment="1" applyProtection="1">
      <alignment horizontal="center" vertical="center"/>
    </xf>
    <xf numFmtId="0" fontId="16" fillId="0" borderId="7" xfId="0" applyFont="1" applyFill="1" applyBorder="1" applyAlignment="1">
      <alignment horizontal="center" vertical="center"/>
    </xf>
    <xf numFmtId="0" fontId="16" fillId="0" borderId="2" xfId="0" applyFont="1" applyFill="1" applyBorder="1" applyAlignment="1">
      <alignment horizontal="center" vertical="center"/>
    </xf>
    <xf numFmtId="0" fontId="16" fillId="0" borderId="3" xfId="0" applyFont="1" applyFill="1" applyBorder="1" applyAlignment="1">
      <alignment horizontal="center" vertical="center"/>
    </xf>
    <xf numFmtId="0" fontId="16" fillId="0" borderId="4" xfId="0" applyFont="1" applyFill="1" applyBorder="1" applyAlignment="1">
      <alignment horizontal="center" vertical="center"/>
    </xf>
    <xf numFmtId="0" fontId="16" fillId="0" borderId="1" xfId="0" applyFont="1" applyFill="1" applyBorder="1" applyAlignment="1">
      <alignment horizontal="center" vertical="center"/>
    </xf>
    <xf numFmtId="0" fontId="16" fillId="0" borderId="9" xfId="0" applyFont="1" applyFill="1" applyBorder="1" applyAlignment="1">
      <alignment horizontal="center" vertical="center"/>
    </xf>
    <xf numFmtId="0" fontId="4" fillId="0" borderId="1" xfId="0" applyFont="1" applyFill="1" applyBorder="1" applyAlignment="1">
      <alignment horizontal="center" vertical="center"/>
    </xf>
    <xf numFmtId="0" fontId="9" fillId="0" borderId="1" xfId="0" applyFont="1" applyFill="1" applyBorder="1" applyAlignment="1">
      <alignment horizontal="center" vertical="center"/>
    </xf>
    <xf numFmtId="178" fontId="9" fillId="0" borderId="1" xfId="0" applyNumberFormat="1" applyFont="1" applyFill="1" applyBorder="1" applyAlignment="1">
      <alignment vertical="center"/>
    </xf>
    <xf numFmtId="0" fontId="17" fillId="0" borderId="0" xfId="0" applyFont="1" applyFill="1" applyBorder="1" applyAlignment="1">
      <alignment vertical="center"/>
    </xf>
    <xf numFmtId="0" fontId="4" fillId="0" borderId="1" xfId="0" applyNumberFormat="1" applyFont="1" applyFill="1" applyBorder="1" applyAlignment="1" applyProtection="1">
      <alignment horizontal="center" vertical="center"/>
    </xf>
    <xf numFmtId="0" fontId="4" fillId="0" borderId="7" xfId="0" applyNumberFormat="1" applyFont="1" applyFill="1" applyBorder="1" applyAlignment="1" applyProtection="1">
      <alignment horizontal="center" vertical="center" wrapText="1"/>
    </xf>
    <xf numFmtId="0" fontId="4" fillId="0" borderId="1" xfId="0" applyNumberFormat="1" applyFont="1" applyFill="1" applyBorder="1" applyAlignment="1" applyProtection="1">
      <alignment horizontal="center" vertical="center" wrapText="1"/>
    </xf>
    <xf numFmtId="0" fontId="4" fillId="0" borderId="1" xfId="0" applyNumberFormat="1" applyFont="1" applyFill="1" applyBorder="1" applyAlignment="1" applyProtection="1">
      <alignment vertical="center"/>
    </xf>
    <xf numFmtId="3" fontId="1" fillId="0" borderId="2" xfId="0" applyNumberFormat="1" applyFont="1" applyFill="1" applyBorder="1" applyAlignment="1" applyProtection="1">
      <alignment horizontal="right" vertical="center"/>
    </xf>
    <xf numFmtId="3" fontId="1" fillId="0" borderId="1" xfId="0" applyNumberFormat="1" applyFont="1" applyFill="1" applyBorder="1" applyAlignment="1" applyProtection="1">
      <alignment horizontal="right" vertical="center"/>
    </xf>
    <xf numFmtId="3" fontId="1" fillId="0" borderId="4" xfId="0" applyNumberFormat="1" applyFont="1" applyFill="1" applyBorder="1" applyAlignment="1" applyProtection="1">
      <alignment horizontal="right" vertical="center"/>
    </xf>
    <xf numFmtId="0" fontId="1" fillId="0" borderId="1" xfId="0" applyNumberFormat="1" applyFont="1" applyFill="1" applyBorder="1" applyAlignment="1" applyProtection="1">
      <alignment vertical="center"/>
    </xf>
    <xf numFmtId="3" fontId="1" fillId="0" borderId="8" xfId="0" applyNumberFormat="1" applyFont="1" applyFill="1" applyBorder="1" applyAlignment="1" applyProtection="1">
      <alignment horizontal="right" vertical="center"/>
    </xf>
    <xf numFmtId="0" fontId="4" fillId="0" borderId="1" xfId="0" applyNumberFormat="1" applyFont="1" applyFill="1" applyBorder="1" applyAlignment="1" applyProtection="1">
      <alignment horizontal="left" vertical="center"/>
    </xf>
    <xf numFmtId="0" fontId="1" fillId="0" borderId="0" xfId="0" applyFont="1" applyFill="1" applyBorder="1" applyAlignment="1">
      <alignment vertical="center"/>
    </xf>
    <xf numFmtId="0" fontId="1" fillId="0" borderId="0" xfId="0" applyNumberFormat="1" applyFont="1" applyFill="1" applyAlignment="1" applyProtection="1">
      <alignment horizontal="center" vertical="center"/>
    </xf>
    <xf numFmtId="3" fontId="0" fillId="0" borderId="0" xfId="112" applyNumberFormat="1" applyFont="1" applyFill="1" applyBorder="1" applyAlignment="1" applyProtection="1">
      <alignment horizontal="right" vertical="center"/>
    </xf>
    <xf numFmtId="3" fontId="1" fillId="0" borderId="0" xfId="112" applyNumberFormat="1" applyFont="1" applyFill="1" applyBorder="1" applyAlignment="1" applyProtection="1">
      <alignment horizontal="right" vertical="center"/>
    </xf>
    <xf numFmtId="3" fontId="4" fillId="0" borderId="0" xfId="112" applyNumberFormat="1" applyFont="1" applyFill="1" applyBorder="1" applyAlignment="1" applyProtection="1">
      <alignment horizontal="right" vertical="center"/>
    </xf>
    <xf numFmtId="0" fontId="1" fillId="0" borderId="0" xfId="112" applyFont="1" applyFill="1" applyBorder="1" applyAlignment="1"/>
    <xf numFmtId="3" fontId="0" fillId="0" borderId="0" xfId="112" applyNumberFormat="1" applyFont="1" applyFill="1" applyBorder="1" applyAlignment="1" applyProtection="1"/>
    <xf numFmtId="3" fontId="0" fillId="0" borderId="0" xfId="112" applyNumberFormat="1" applyFont="1" applyFill="1" applyBorder="1" applyAlignment="1" applyProtection="1">
      <alignment horizontal="center"/>
    </xf>
    <xf numFmtId="0" fontId="0" fillId="0" borderId="0" xfId="112" applyFont="1" applyFill="1" applyBorder="1" applyAlignment="1"/>
    <xf numFmtId="3" fontId="2" fillId="0" borderId="0" xfId="112" applyNumberFormat="1" applyFont="1" applyFill="1" applyAlignment="1" applyProtection="1">
      <alignment horizontal="center" vertical="center"/>
    </xf>
    <xf numFmtId="3" fontId="1" fillId="0" borderId="0" xfId="112" applyNumberFormat="1" applyFont="1" applyFill="1" applyBorder="1" applyAlignment="1" applyProtection="1">
      <alignment vertical="center"/>
    </xf>
    <xf numFmtId="3" fontId="4" fillId="0" borderId="1" xfId="112" applyNumberFormat="1" applyFont="1" applyFill="1" applyBorder="1" applyAlignment="1" applyProtection="1">
      <alignment horizontal="center" vertical="center"/>
    </xf>
    <xf numFmtId="0" fontId="4" fillId="0" borderId="1" xfId="22" applyFont="1" applyFill="1" applyBorder="1" applyAlignment="1">
      <alignment horizontal="left" vertical="center" wrapText="1"/>
    </xf>
    <xf numFmtId="182" fontId="4" fillId="0" borderId="1" xfId="17" applyNumberFormat="1" applyFont="1" applyFill="1" applyBorder="1" applyAlignment="1">
      <alignment horizontal="right" vertical="center"/>
    </xf>
    <xf numFmtId="0" fontId="1" fillId="0" borderId="1" xfId="22" applyFont="1" applyFill="1" applyBorder="1" applyAlignment="1">
      <alignment horizontal="left" vertical="center" wrapText="1"/>
    </xf>
    <xf numFmtId="182" fontId="1" fillId="0" borderId="1" xfId="22" applyNumberFormat="1" applyFont="1" applyFill="1" applyBorder="1" applyAlignment="1">
      <alignment horizontal="right" vertical="center"/>
    </xf>
    <xf numFmtId="0" fontId="4" fillId="3" borderId="1" xfId="22" applyFont="1" applyFill="1" applyBorder="1" applyAlignment="1">
      <alignment horizontal="center" vertical="center"/>
    </xf>
    <xf numFmtId="177" fontId="4" fillId="0" borderId="0" xfId="13" applyNumberFormat="1" applyFont="1" applyFill="1" applyBorder="1" applyAlignment="1" applyProtection="1">
      <alignment horizontal="right" vertical="center"/>
    </xf>
    <xf numFmtId="0" fontId="1" fillId="0" borderId="0" xfId="112" applyFont="1" applyFill="1" applyBorder="1" applyAlignment="1">
      <alignment horizontal="center"/>
    </xf>
    <xf numFmtId="3" fontId="1" fillId="0" borderId="0" xfId="112" applyNumberFormat="1" applyFont="1" applyFill="1" applyBorder="1" applyAlignment="1" applyProtection="1"/>
    <xf numFmtId="3" fontId="1" fillId="0" borderId="0" xfId="112" applyNumberFormat="1" applyFont="1" applyFill="1" applyBorder="1" applyAlignment="1" applyProtection="1">
      <alignment horizontal="center"/>
    </xf>
    <xf numFmtId="3" fontId="1" fillId="0" borderId="1" xfId="0" applyNumberFormat="1" applyFont="1" applyFill="1" applyBorder="1" applyAlignment="1" applyProtection="1">
      <alignment horizontal="left" vertical="center"/>
    </xf>
    <xf numFmtId="3" fontId="1" fillId="0" borderId="1" xfId="112" applyNumberFormat="1" applyFont="1" applyFill="1" applyBorder="1" applyAlignment="1" applyProtection="1">
      <alignment horizontal="center" vertical="center"/>
    </xf>
    <xf numFmtId="0" fontId="4" fillId="0" borderId="1" xfId="22" applyFont="1" applyFill="1" applyBorder="1" applyAlignment="1">
      <alignment horizontal="center" vertical="center"/>
    </xf>
    <xf numFmtId="3" fontId="2" fillId="0" borderId="0" xfId="112" applyNumberFormat="1" applyFont="1" applyFill="1" applyBorder="1" applyAlignment="1" applyProtection="1">
      <alignment horizontal="center" vertical="center"/>
    </xf>
    <xf numFmtId="0" fontId="4" fillId="0" borderId="8" xfId="17" applyFont="1" applyFill="1" applyBorder="1" applyAlignment="1">
      <alignment horizontal="left" vertical="center" wrapText="1"/>
    </xf>
    <xf numFmtId="3" fontId="1" fillId="0" borderId="1" xfId="112" applyNumberFormat="1" applyFont="1" applyFill="1" applyBorder="1" applyAlignment="1" applyProtection="1">
      <alignment horizontal="left" vertical="center"/>
    </xf>
    <xf numFmtId="0" fontId="4" fillId="0" borderId="1" xfId="22" applyFont="1" applyFill="1" applyBorder="1" applyAlignment="1">
      <alignment horizontal="left" vertical="center"/>
    </xf>
    <xf numFmtId="3" fontId="4" fillId="0" borderId="1" xfId="0" applyNumberFormat="1" applyFont="1" applyFill="1" applyBorder="1" applyAlignment="1" applyProtection="1">
      <alignment horizontal="left" vertical="center"/>
    </xf>
    <xf numFmtId="182" fontId="4" fillId="0" borderId="1" xfId="22" applyNumberFormat="1" applyFont="1" applyFill="1" applyBorder="1" applyAlignment="1">
      <alignment horizontal="right" vertical="center"/>
    </xf>
    <xf numFmtId="0" fontId="1" fillId="0" borderId="0" xfId="17" applyFont="1" applyFill="1" applyBorder="1" applyAlignment="1">
      <alignment vertical="center"/>
    </xf>
    <xf numFmtId="0" fontId="0" fillId="0" borderId="0" xfId="0" applyFont="1" applyFill="1" applyAlignment="1">
      <alignment vertical="center"/>
    </xf>
    <xf numFmtId="0" fontId="0" fillId="0" borderId="0" xfId="0" applyFont="1" applyFill="1" applyAlignment="1"/>
    <xf numFmtId="0" fontId="18" fillId="0" borderId="0" xfId="0" applyFont="1" applyFill="1" applyAlignment="1"/>
    <xf numFmtId="0" fontId="19" fillId="0" borderId="0" xfId="0" applyNumberFormat="1" applyFont="1" applyFill="1" applyBorder="1" applyAlignment="1" applyProtection="1">
      <alignment horizontal="right" vertical="center"/>
    </xf>
    <xf numFmtId="0" fontId="1" fillId="0" borderId="0" xfId="17" applyFont="1" applyFill="1" applyBorder="1" applyAlignment="1">
      <alignment horizontal="right" vertical="center"/>
    </xf>
    <xf numFmtId="0" fontId="1" fillId="0" borderId="1" xfId="17" applyNumberFormat="1" applyFont="1" applyFill="1" applyBorder="1" applyAlignment="1">
      <alignment vertical="center"/>
    </xf>
    <xf numFmtId="0" fontId="1" fillId="0" borderId="0" xfId="0" applyFont="1" applyFill="1" applyAlignment="1"/>
    <xf numFmtId="0" fontId="1" fillId="0" borderId="8" xfId="0" applyNumberFormat="1" applyFont="1" applyFill="1" applyBorder="1" applyAlignment="1" applyProtection="1">
      <alignment vertical="center"/>
    </xf>
    <xf numFmtId="182" fontId="1" fillId="0" borderId="8" xfId="0" applyNumberFormat="1" applyFont="1" applyFill="1" applyBorder="1" applyAlignment="1" applyProtection="1">
      <alignment vertical="center"/>
    </xf>
    <xf numFmtId="184" fontId="1" fillId="0" borderId="8" xfId="17" applyNumberFormat="1" applyFont="1" applyFill="1" applyBorder="1" applyAlignment="1">
      <alignment vertical="center"/>
    </xf>
    <xf numFmtId="182" fontId="1" fillId="0" borderId="1" xfId="0" applyNumberFormat="1" applyFont="1" applyFill="1" applyBorder="1" applyAlignment="1" applyProtection="1">
      <alignment vertical="center"/>
    </xf>
    <xf numFmtId="184" fontId="1" fillId="0" borderId="1" xfId="17" applyNumberFormat="1" applyFont="1" applyFill="1" applyBorder="1" applyAlignment="1">
      <alignment vertical="center"/>
    </xf>
    <xf numFmtId="0" fontId="1" fillId="0" borderId="1" xfId="0" applyNumberFormat="1" applyFont="1" applyFill="1" applyBorder="1" applyAlignment="1" applyProtection="1">
      <alignment horizontal="right" vertical="center"/>
    </xf>
    <xf numFmtId="182" fontId="4" fillId="0" borderId="1" xfId="0" applyNumberFormat="1" applyFont="1" applyFill="1" applyBorder="1" applyAlignment="1" applyProtection="1">
      <alignment vertical="center"/>
    </xf>
    <xf numFmtId="184" fontId="4" fillId="0" borderId="1" xfId="17" applyNumberFormat="1" applyFont="1" applyFill="1" applyBorder="1" applyAlignment="1">
      <alignment vertical="center"/>
    </xf>
    <xf numFmtId="0" fontId="4" fillId="0" borderId="0" xfId="17" applyFont="1" applyFill="1" applyBorder="1" applyAlignment="1"/>
    <xf numFmtId="0" fontId="1" fillId="0" borderId="0" xfId="17" applyFont="1" applyFill="1" applyAlignment="1"/>
    <xf numFmtId="0" fontId="4" fillId="0" borderId="0" xfId="17" applyFont="1" applyFill="1" applyAlignment="1"/>
    <xf numFmtId="0" fontId="20" fillId="0" borderId="0" xfId="17" applyFont="1" applyFill="1" applyAlignment="1"/>
    <xf numFmtId="0" fontId="21" fillId="0" borderId="0" xfId="17" applyFont="1" applyFill="1" applyAlignment="1">
      <alignment horizontal="center" vertical="center"/>
    </xf>
    <xf numFmtId="0" fontId="1" fillId="0" borderId="0" xfId="17" applyFont="1" applyFill="1" applyBorder="1" applyAlignment="1"/>
    <xf numFmtId="0" fontId="1" fillId="0" borderId="0" xfId="17" applyFont="1" applyFill="1" applyAlignment="1">
      <alignment horizontal="right" vertical="center"/>
    </xf>
    <xf numFmtId="3" fontId="4" fillId="0" borderId="1" xfId="17" applyNumberFormat="1" applyFont="1" applyFill="1" applyBorder="1" applyAlignment="1" applyProtection="1">
      <alignment vertical="center"/>
    </xf>
    <xf numFmtId="184" fontId="4" fillId="0" borderId="1" xfId="17" applyNumberFormat="1" applyFont="1" applyFill="1" applyBorder="1" applyAlignment="1">
      <alignment horizontal="right" vertical="center"/>
    </xf>
    <xf numFmtId="177" fontId="4" fillId="0" borderId="1" xfId="22" applyNumberFormat="1" applyFont="1" applyFill="1" applyBorder="1" applyAlignment="1">
      <alignment horizontal="right" vertical="center"/>
    </xf>
    <xf numFmtId="3" fontId="1" fillId="0" borderId="1" xfId="17" applyNumberFormat="1" applyFont="1" applyFill="1" applyBorder="1" applyAlignment="1" applyProtection="1">
      <alignment vertical="center" wrapText="1"/>
    </xf>
    <xf numFmtId="184" fontId="1" fillId="0" borderId="1" xfId="17" applyNumberFormat="1" applyFont="1" applyFill="1" applyBorder="1" applyAlignment="1" applyProtection="1">
      <alignment vertical="center"/>
    </xf>
    <xf numFmtId="177" fontId="1" fillId="0" borderId="1" xfId="22" applyNumberFormat="1" applyFont="1" applyFill="1" applyBorder="1" applyAlignment="1">
      <alignment horizontal="right" vertical="center"/>
    </xf>
    <xf numFmtId="184" fontId="1" fillId="0" borderId="1" xfId="22" applyNumberFormat="1" applyFont="1" applyFill="1" applyBorder="1" applyAlignment="1">
      <alignment horizontal="right" vertical="center"/>
    </xf>
    <xf numFmtId="3" fontId="1" fillId="0" borderId="1" xfId="17" applyNumberFormat="1" applyFont="1" applyFill="1" applyBorder="1" applyAlignment="1" applyProtection="1">
      <alignment vertical="center"/>
    </xf>
    <xf numFmtId="176" fontId="1" fillId="0" borderId="1" xfId="17" applyNumberFormat="1" applyFont="1" applyFill="1" applyBorder="1" applyAlignment="1" applyProtection="1">
      <alignment vertical="center" wrapText="1"/>
    </xf>
    <xf numFmtId="184" fontId="1" fillId="0" borderId="1" xfId="17" applyNumberFormat="1" applyFont="1" applyFill="1" applyBorder="1" applyAlignment="1">
      <alignment horizontal="right" vertical="center"/>
    </xf>
    <xf numFmtId="184" fontId="1" fillId="0" borderId="1" xfId="22" applyNumberFormat="1" applyFont="1" applyFill="1" applyBorder="1" applyAlignment="1">
      <alignment vertical="center"/>
    </xf>
    <xf numFmtId="176" fontId="4" fillId="0" borderId="2" xfId="17" applyNumberFormat="1" applyFont="1" applyFill="1" applyBorder="1" applyAlignment="1" applyProtection="1">
      <alignment vertical="center" wrapText="1"/>
    </xf>
    <xf numFmtId="176" fontId="1" fillId="0" borderId="2" xfId="17" applyNumberFormat="1" applyFont="1" applyFill="1" applyBorder="1" applyAlignment="1" applyProtection="1">
      <alignment vertical="center" wrapText="1"/>
    </xf>
    <xf numFmtId="184" fontId="4" fillId="0" borderId="1" xfId="22" applyNumberFormat="1" applyFont="1" applyFill="1" applyBorder="1" applyAlignment="1">
      <alignment horizontal="right" vertical="center"/>
    </xf>
    <xf numFmtId="184" fontId="1" fillId="3" borderId="1" xfId="17" applyNumberFormat="1" applyFont="1" applyFill="1" applyBorder="1" applyAlignment="1">
      <alignment vertical="center"/>
    </xf>
    <xf numFmtId="184" fontId="1" fillId="3" borderId="1" xfId="22" applyNumberFormat="1" applyFont="1" applyFill="1" applyBorder="1" applyAlignment="1">
      <alignment horizontal="right" vertical="center"/>
    </xf>
    <xf numFmtId="182" fontId="1" fillId="0" borderId="1" xfId="22" applyNumberFormat="1" applyFont="1" applyFill="1" applyBorder="1" applyAlignment="1">
      <alignment vertical="center"/>
    </xf>
    <xf numFmtId="182" fontId="1" fillId="3" borderId="1" xfId="17" applyNumberFormat="1" applyFont="1" applyFill="1" applyBorder="1" applyAlignment="1">
      <alignment vertical="center"/>
    </xf>
    <xf numFmtId="182" fontId="1" fillId="0" borderId="1" xfId="17" applyNumberFormat="1" applyFont="1" applyFill="1" applyBorder="1" applyAlignment="1">
      <alignment vertical="center"/>
    </xf>
    <xf numFmtId="0" fontId="4" fillId="0" borderId="1" xfId="17" applyNumberFormat="1" applyFont="1" applyFill="1" applyBorder="1" applyAlignment="1" applyProtection="1">
      <alignment horizontal="center" vertical="center"/>
    </xf>
    <xf numFmtId="0" fontId="1" fillId="0" borderId="0" xfId="17" applyNumberFormat="1" applyFont="1" applyFill="1" applyAlignment="1"/>
    <xf numFmtId="0" fontId="1" fillId="0" borderId="0" xfId="17" applyFont="1" applyFill="1" applyAlignment="1">
      <alignment vertical="center"/>
    </xf>
    <xf numFmtId="0" fontId="1" fillId="0" borderId="1" xfId="22" applyFont="1" applyFill="1" applyBorder="1" applyAlignment="1">
      <alignment horizontal="left" vertical="center"/>
    </xf>
    <xf numFmtId="182" fontId="4" fillId="0" borderId="1" xfId="22" applyNumberFormat="1" applyFont="1" applyFill="1" applyBorder="1" applyAlignment="1">
      <alignment vertical="center"/>
    </xf>
    <xf numFmtId="184" fontId="4" fillId="0" borderId="1" xfId="22" applyNumberFormat="1" applyFont="1" applyFill="1" applyBorder="1" applyAlignment="1">
      <alignment vertical="center"/>
    </xf>
    <xf numFmtId="49" fontId="1" fillId="0" borderId="1" xfId="22" applyNumberFormat="1" applyFont="1" applyFill="1" applyBorder="1" applyAlignment="1">
      <alignment horizontal="right" vertical="center"/>
    </xf>
    <xf numFmtId="182" fontId="3" fillId="0" borderId="1" xfId="27" applyNumberFormat="1" applyFont="1" applyFill="1" applyBorder="1" applyAlignment="1">
      <alignment vertical="center"/>
    </xf>
    <xf numFmtId="0" fontId="4" fillId="0" borderId="1" xfId="17" applyFont="1" applyFill="1" applyBorder="1" applyAlignment="1">
      <alignment horizontal="left" vertical="center"/>
    </xf>
    <xf numFmtId="0" fontId="4" fillId="0" borderId="1" xfId="17" applyNumberFormat="1" applyFont="1" applyFill="1" applyBorder="1" applyAlignment="1">
      <alignment vertical="center"/>
    </xf>
    <xf numFmtId="0" fontId="1" fillId="0" borderId="1" xfId="17" applyFont="1" applyFill="1" applyBorder="1" applyAlignment="1">
      <alignment horizontal="left" vertical="center"/>
    </xf>
    <xf numFmtId="177" fontId="1" fillId="0" borderId="1" xfId="17" applyNumberFormat="1" applyFont="1" applyFill="1" applyBorder="1" applyAlignment="1">
      <alignment horizontal="right" vertical="center"/>
    </xf>
    <xf numFmtId="0" fontId="4" fillId="0" borderId="1" xfId="17" applyFont="1" applyFill="1" applyBorder="1" applyAlignment="1">
      <alignment horizontal="center" vertical="center"/>
    </xf>
    <xf numFmtId="3" fontId="1" fillId="0" borderId="1" xfId="17" applyNumberFormat="1" applyFont="1" applyFill="1" applyBorder="1" applyAlignment="1" applyProtection="1">
      <alignment horizontal="left" vertical="center" wrapText="1"/>
    </xf>
    <xf numFmtId="0" fontId="1" fillId="0" borderId="1" xfId="17" applyFont="1" applyFill="1" applyBorder="1" applyAlignment="1">
      <alignment horizontal="left" vertical="center" wrapText="1"/>
    </xf>
    <xf numFmtId="182" fontId="1" fillId="0" borderId="1" xfId="17" applyNumberFormat="1" applyFont="1" applyFill="1" applyBorder="1" applyAlignment="1">
      <alignment horizontal="right" vertical="center"/>
    </xf>
    <xf numFmtId="0" fontId="1" fillId="0" borderId="1" xfId="17" applyNumberFormat="1" applyFont="1" applyFill="1" applyBorder="1" applyAlignment="1" applyProtection="1">
      <alignment horizontal="center" vertical="center"/>
    </xf>
    <xf numFmtId="3" fontId="1" fillId="0" borderId="1" xfId="17" applyNumberFormat="1" applyFont="1" applyFill="1" applyBorder="1" applyAlignment="1" applyProtection="1">
      <alignment horizontal="center" vertical="center" wrapText="1"/>
    </xf>
    <xf numFmtId="184" fontId="3" fillId="0" borderId="1" xfId="17" applyNumberFormat="1" applyFont="1" applyFill="1" applyBorder="1" applyAlignment="1">
      <alignment vertical="center"/>
    </xf>
    <xf numFmtId="0" fontId="1" fillId="0" borderId="0" xfId="149" applyFont="1" applyFill="1" applyBorder="1" applyAlignment="1">
      <alignment horizontal="left" vertical="center" wrapText="1"/>
    </xf>
    <xf numFmtId="0" fontId="0" fillId="0" borderId="0" xfId="0" applyFill="1" applyBorder="1" applyAlignment="1">
      <alignment vertical="center"/>
    </xf>
    <xf numFmtId="0" fontId="22" fillId="0" borderId="0" xfId="151" applyFont="1" applyFill="1" applyBorder="1" applyAlignment="1">
      <alignment horizontal="center" vertical="center"/>
    </xf>
    <xf numFmtId="0" fontId="4" fillId="0" borderId="0" xfId="0" applyFont="1" applyFill="1" applyBorder="1" applyAlignment="1">
      <alignment horizontal="right" vertical="center"/>
    </xf>
    <xf numFmtId="0" fontId="4" fillId="0" borderId="1" xfId="0" applyNumberFormat="1" applyFont="1" applyFill="1" applyBorder="1" applyAlignment="1">
      <alignment horizontal="center" vertical="center" wrapText="1"/>
    </xf>
    <xf numFmtId="0" fontId="4" fillId="0" borderId="1" xfId="0" applyNumberFormat="1" applyFont="1" applyFill="1" applyBorder="1" applyAlignment="1">
      <alignment horizontal="left" vertical="center" wrapText="1"/>
    </xf>
    <xf numFmtId="0" fontId="23" fillId="0" borderId="1" xfId="0" applyFont="1" applyFill="1" applyBorder="1" applyAlignment="1">
      <alignment horizontal="justify" vertical="center" wrapText="1"/>
    </xf>
    <xf numFmtId="0" fontId="1" fillId="0" borderId="1" xfId="0" applyNumberFormat="1" applyFont="1" applyFill="1" applyBorder="1" applyAlignment="1">
      <alignment horizontal="center" vertical="center" wrapText="1"/>
    </xf>
    <xf numFmtId="0" fontId="24" fillId="0" borderId="1" xfId="0" applyFont="1" applyFill="1" applyBorder="1" applyAlignment="1">
      <alignment horizontal="justify" vertical="center" wrapText="1"/>
    </xf>
    <xf numFmtId="0" fontId="3" fillId="0" borderId="0" xfId="0" applyFont="1" applyFill="1" applyBorder="1" applyAlignment="1">
      <alignment horizontal="left"/>
    </xf>
    <xf numFmtId="0" fontId="0" fillId="0" borderId="0" xfId="0" applyFont="1" applyFill="1" applyBorder="1" applyAlignment="1">
      <alignment vertical="center"/>
    </xf>
    <xf numFmtId="0" fontId="25" fillId="0" borderId="0" xfId="0" applyFont="1" applyFill="1" applyBorder="1" applyAlignment="1">
      <alignment horizontal="center" vertical="center"/>
    </xf>
    <xf numFmtId="0" fontId="1" fillId="0" borderId="0" xfId="0" applyFont="1" applyFill="1" applyBorder="1" applyAlignment="1">
      <alignment horizontal="right" vertical="center"/>
    </xf>
    <xf numFmtId="0" fontId="6" fillId="0" borderId="1" xfId="0" applyFont="1" applyFill="1" applyBorder="1" applyAlignment="1">
      <alignment horizontal="center" vertical="center" wrapText="1"/>
    </xf>
    <xf numFmtId="0" fontId="26" fillId="0" borderId="1" xfId="0" applyFont="1" applyFill="1" applyBorder="1" applyAlignment="1">
      <alignment horizontal="center" vertical="center" wrapText="1"/>
    </xf>
    <xf numFmtId="182" fontId="27" fillId="0" borderId="1" xfId="0" applyNumberFormat="1" applyFont="1" applyFill="1" applyBorder="1" applyAlignment="1">
      <alignment horizontal="center" vertical="center" wrapText="1"/>
    </xf>
    <xf numFmtId="0" fontId="1" fillId="0" borderId="0" xfId="0" applyFont="1" applyFill="1" applyBorder="1" applyAlignment="1">
      <alignment horizontal="left" vertical="center" wrapText="1"/>
    </xf>
    <xf numFmtId="0" fontId="28" fillId="0" borderId="0" xfId="0" applyFont="1" applyAlignment="1">
      <alignment horizontal="center" vertical="center"/>
    </xf>
    <xf numFmtId="0" fontId="18" fillId="0" borderId="0" xfId="0" applyFont="1">
      <alignment vertical="center"/>
    </xf>
    <xf numFmtId="0" fontId="0" fillId="0" borderId="0" xfId="0" applyFont="1">
      <alignment vertical="center"/>
    </xf>
    <xf numFmtId="0" fontId="25" fillId="0" borderId="0" xfId="0" applyNumberFormat="1" applyFont="1" applyFill="1" applyAlignment="1" applyProtection="1">
      <alignment horizontal="center" vertical="center"/>
    </xf>
    <xf numFmtId="0" fontId="1" fillId="0" borderId="0" xfId="0" applyFont="1" applyFill="1" applyAlignment="1">
      <alignment horizontal="left" vertical="center"/>
    </xf>
    <xf numFmtId="0" fontId="1" fillId="0" borderId="0" xfId="0" applyFont="1" applyFill="1" applyAlignment="1">
      <alignment horizontal="right" vertical="center"/>
    </xf>
    <xf numFmtId="0" fontId="1" fillId="0" borderId="0" xfId="0" applyFont="1" applyFill="1" applyAlignment="1">
      <alignment vertical="center"/>
    </xf>
    <xf numFmtId="0" fontId="5" fillId="0" borderId="1" xfId="0" applyNumberFormat="1" applyFont="1" applyFill="1" applyBorder="1" applyAlignment="1" applyProtection="1">
      <alignment horizontal="center" vertical="center" wrapText="1"/>
    </xf>
    <xf numFmtId="0" fontId="5" fillId="0" borderId="1" xfId="0" applyNumberFormat="1" applyFont="1" applyFill="1" applyBorder="1" applyAlignment="1" applyProtection="1">
      <alignment horizontal="center" vertical="center"/>
    </xf>
    <xf numFmtId="0" fontId="28" fillId="0" borderId="0" xfId="0" applyFont="1" applyFill="1" applyAlignment="1">
      <alignment horizontal="center"/>
    </xf>
    <xf numFmtId="0" fontId="4" fillId="0" borderId="1" xfId="0" applyNumberFormat="1" applyFont="1" applyFill="1" applyBorder="1" applyAlignment="1" applyProtection="1">
      <alignment horizontal="right" vertical="center"/>
    </xf>
    <xf numFmtId="0" fontId="1" fillId="0" borderId="1" xfId="0" applyNumberFormat="1" applyFont="1" applyFill="1" applyBorder="1" applyAlignment="1" applyProtection="1">
      <alignment horizontal="left" vertical="center"/>
    </xf>
    <xf numFmtId="0" fontId="1" fillId="0" borderId="1" xfId="0" applyNumberFormat="1" applyFont="1" applyFill="1" applyBorder="1" applyAlignment="1" applyProtection="1">
      <alignment vertical="center" wrapText="1"/>
    </xf>
    <xf numFmtId="0" fontId="1" fillId="0" borderId="0" xfId="0" applyNumberFormat="1" applyFont="1" applyFill="1" applyBorder="1" applyAlignment="1" applyProtection="1">
      <alignment horizontal="left" vertical="center" wrapText="1"/>
    </xf>
    <xf numFmtId="0" fontId="4" fillId="0" borderId="0" xfId="0" applyFont="1" applyFill="1">
      <alignment vertical="center"/>
    </xf>
    <xf numFmtId="0" fontId="1" fillId="0" borderId="0" xfId="0" applyFont="1" applyFill="1">
      <alignment vertical="center"/>
    </xf>
    <xf numFmtId="0" fontId="29" fillId="0" borderId="0" xfId="0" applyFont="1" applyFill="1">
      <alignment vertical="center"/>
    </xf>
    <xf numFmtId="177" fontId="30" fillId="0" borderId="0" xfId="0" applyNumberFormat="1" applyFont="1" applyFill="1">
      <alignment vertical="center"/>
    </xf>
    <xf numFmtId="187" fontId="30" fillId="0" borderId="0" xfId="0" applyNumberFormat="1" applyFont="1" applyFill="1">
      <alignment vertical="center"/>
    </xf>
    <xf numFmtId="0" fontId="0" fillId="0" borderId="0" xfId="0" applyFont="1" applyFill="1">
      <alignment vertical="center"/>
    </xf>
    <xf numFmtId="0" fontId="31" fillId="0" borderId="0" xfId="0" applyFont="1" applyFill="1" applyAlignment="1">
      <alignment horizontal="center" vertical="center"/>
    </xf>
    <xf numFmtId="177" fontId="1" fillId="0" borderId="10" xfId="0" applyNumberFormat="1" applyFont="1" applyFill="1" applyBorder="1" applyAlignment="1">
      <alignment horizontal="left" vertical="center"/>
    </xf>
    <xf numFmtId="177" fontId="30" fillId="0" borderId="10" xfId="0" applyNumberFormat="1" applyFont="1" applyFill="1" applyBorder="1" applyAlignment="1">
      <alignment horizontal="center" vertical="center"/>
    </xf>
    <xf numFmtId="187" fontId="30" fillId="0" borderId="10" xfId="0" applyNumberFormat="1" applyFont="1" applyFill="1" applyBorder="1" applyAlignment="1">
      <alignment horizontal="center" vertical="center"/>
    </xf>
    <xf numFmtId="177" fontId="30" fillId="0" borderId="0" xfId="0" applyNumberFormat="1" applyFont="1" applyFill="1" applyBorder="1" applyAlignment="1">
      <alignment horizontal="center" vertical="center"/>
    </xf>
    <xf numFmtId="182" fontId="1" fillId="0" borderId="1" xfId="0" applyNumberFormat="1" applyFont="1" applyFill="1" applyBorder="1" applyAlignment="1" applyProtection="1">
      <alignment horizontal="center" vertical="center" wrapText="1"/>
    </xf>
    <xf numFmtId="0" fontId="4" fillId="0" borderId="1" xfId="149" applyFont="1" applyFill="1" applyBorder="1" applyAlignment="1">
      <alignment horizontal="center" vertical="center" wrapText="1"/>
    </xf>
    <xf numFmtId="187" fontId="4" fillId="0" borderId="1" xfId="149" applyNumberFormat="1" applyFont="1" applyFill="1" applyBorder="1" applyAlignment="1">
      <alignment horizontal="center" vertical="center" wrapText="1"/>
    </xf>
    <xf numFmtId="182" fontId="1" fillId="0" borderId="1" xfId="0" applyNumberFormat="1" applyFont="1" applyFill="1" applyBorder="1" applyAlignment="1">
      <alignment horizontal="right" vertical="center"/>
    </xf>
    <xf numFmtId="0" fontId="4" fillId="0" borderId="1" xfId="0" applyNumberFormat="1" applyFont="1" applyFill="1" applyBorder="1" applyAlignment="1" applyProtection="1">
      <alignment vertical="center" wrapText="1"/>
    </xf>
    <xf numFmtId="182" fontId="4" fillId="0" borderId="1" xfId="0" applyNumberFormat="1" applyFont="1" applyFill="1" applyBorder="1" applyAlignment="1">
      <alignment horizontal="right" vertical="center"/>
    </xf>
    <xf numFmtId="177" fontId="4" fillId="0" borderId="1" xfId="0" applyNumberFormat="1" applyFont="1" applyFill="1" applyBorder="1" applyAlignment="1">
      <alignment horizontal="right" vertical="center"/>
    </xf>
    <xf numFmtId="177" fontId="1" fillId="0" borderId="1" xfId="0" applyNumberFormat="1" applyFont="1" applyFill="1" applyBorder="1" applyAlignment="1">
      <alignment horizontal="right" vertical="center"/>
    </xf>
    <xf numFmtId="0" fontId="1" fillId="0" borderId="0" xfId="149" applyFont="1" applyFill="1" applyBorder="1" applyAlignment="1">
      <alignment horizontal="right" vertical="center" wrapText="1"/>
    </xf>
    <xf numFmtId="4" fontId="4" fillId="0" borderId="1" xfId="0" applyNumberFormat="1" applyFont="1" applyFill="1" applyBorder="1" applyAlignment="1">
      <alignment horizontal="left" vertical="center" wrapText="1"/>
    </xf>
    <xf numFmtId="0" fontId="1" fillId="0" borderId="1" xfId="0" applyNumberFormat="1" applyFont="1" applyFill="1" applyBorder="1" applyAlignment="1">
      <alignment vertical="center" wrapText="1"/>
    </xf>
    <xf numFmtId="0" fontId="1" fillId="0" borderId="1" xfId="0" applyNumberFormat="1" applyFont="1" applyFill="1" applyBorder="1" applyAlignment="1">
      <alignment horizontal="left" vertical="center" wrapText="1"/>
    </xf>
    <xf numFmtId="4" fontId="1" fillId="0" borderId="1" xfId="0" applyNumberFormat="1" applyFont="1" applyFill="1" applyBorder="1" applyAlignment="1">
      <alignment horizontal="left" vertical="center" wrapText="1"/>
    </xf>
    <xf numFmtId="49" fontId="1" fillId="0" borderId="1" xfId="151" applyNumberFormat="1" applyFont="1" applyFill="1" applyBorder="1" applyAlignment="1">
      <alignment horizontal="left" vertical="center" wrapText="1"/>
    </xf>
    <xf numFmtId="49" fontId="4" fillId="0" borderId="1" xfId="151" applyNumberFormat="1" applyFont="1" applyFill="1" applyBorder="1" applyAlignment="1">
      <alignment horizontal="left" vertical="center" wrapText="1"/>
    </xf>
    <xf numFmtId="0" fontId="4" fillId="0" borderId="1" xfId="0" applyNumberFormat="1" applyFont="1" applyFill="1" applyBorder="1" applyAlignment="1">
      <alignment vertical="center" wrapText="1"/>
    </xf>
    <xf numFmtId="182" fontId="1" fillId="0" borderId="1" xfId="0" applyNumberFormat="1" applyFont="1" applyFill="1" applyBorder="1" applyAlignment="1">
      <alignment vertical="center"/>
    </xf>
    <xf numFmtId="49" fontId="1" fillId="0" borderId="1" xfId="151" applyNumberFormat="1" applyFont="1" applyFill="1" applyBorder="1" applyAlignment="1" applyProtection="1">
      <alignment horizontal="left" vertical="center" wrapText="1"/>
    </xf>
    <xf numFmtId="49" fontId="4" fillId="0" borderId="1" xfId="0" applyNumberFormat="1" applyFont="1" applyFill="1" applyBorder="1" applyAlignment="1">
      <alignment horizontal="left" vertical="center" wrapText="1"/>
    </xf>
    <xf numFmtId="0" fontId="1" fillId="0" borderId="1" xfId="0" applyFont="1" applyFill="1" applyBorder="1" applyAlignment="1">
      <alignment vertical="center" wrapText="1"/>
    </xf>
    <xf numFmtId="49" fontId="1" fillId="0" borderId="1" xfId="0" applyNumberFormat="1" applyFont="1" applyFill="1" applyBorder="1" applyAlignment="1">
      <alignment horizontal="left" vertical="center" wrapText="1"/>
    </xf>
    <xf numFmtId="182" fontId="1" fillId="0" borderId="1" xfId="151" applyNumberFormat="1" applyFont="1" applyFill="1" applyBorder="1" applyAlignment="1">
      <alignment horizontal="left" vertical="center" wrapText="1"/>
    </xf>
    <xf numFmtId="4" fontId="1" fillId="0" borderId="1" xfId="0" applyNumberFormat="1" applyFont="1" applyFill="1" applyBorder="1" applyAlignment="1">
      <alignment vertical="center" wrapText="1"/>
    </xf>
    <xf numFmtId="0" fontId="1" fillId="0" borderId="7" xfId="0" applyNumberFormat="1" applyFont="1" applyFill="1" applyBorder="1" applyAlignment="1">
      <alignment horizontal="left" vertical="center" wrapText="1"/>
    </xf>
    <xf numFmtId="0" fontId="1" fillId="0" borderId="7" xfId="0" applyNumberFormat="1" applyFont="1" applyFill="1" applyBorder="1" applyAlignment="1">
      <alignment vertical="center" wrapText="1"/>
    </xf>
    <xf numFmtId="4" fontId="1" fillId="0" borderId="1" xfId="151" applyNumberFormat="1" applyFont="1" applyFill="1" applyBorder="1" applyAlignment="1">
      <alignment horizontal="left" vertical="center" wrapText="1"/>
    </xf>
    <xf numFmtId="182" fontId="4" fillId="0" borderId="4" xfId="0" applyNumberFormat="1" applyFont="1" applyFill="1" applyBorder="1" applyAlignment="1">
      <alignment horizontal="right" vertical="center"/>
    </xf>
    <xf numFmtId="182" fontId="1" fillId="0" borderId="4" xfId="0" applyNumberFormat="1" applyFont="1" applyFill="1" applyBorder="1" applyAlignment="1">
      <alignment horizontal="right" vertical="center"/>
    </xf>
    <xf numFmtId="187" fontId="1" fillId="0" borderId="1" xfId="0" applyNumberFormat="1" applyFont="1" applyFill="1" applyBorder="1" applyAlignment="1">
      <alignment horizontal="right" vertical="center"/>
    </xf>
    <xf numFmtId="0" fontId="4" fillId="0" borderId="1" xfId="121" applyNumberFormat="1" applyFont="1" applyFill="1" applyBorder="1" applyAlignment="1" applyProtection="1">
      <alignment horizontal="center" vertical="center"/>
    </xf>
    <xf numFmtId="177" fontId="30" fillId="0" borderId="1" xfId="0" applyNumberFormat="1" applyFont="1" applyFill="1" applyBorder="1">
      <alignment vertical="center"/>
    </xf>
    <xf numFmtId="0" fontId="4" fillId="0" borderId="1" xfId="118" applyFont="1" applyFill="1" applyBorder="1">
      <alignment vertical="center"/>
    </xf>
    <xf numFmtId="1" fontId="1" fillId="0" borderId="1" xfId="118" applyNumberFormat="1" applyFont="1" applyFill="1" applyBorder="1">
      <alignment vertical="center"/>
    </xf>
    <xf numFmtId="1" fontId="4" fillId="0" borderId="1" xfId="118" applyNumberFormat="1" applyFont="1" applyFill="1" applyBorder="1" applyAlignment="1">
      <alignment horizontal="center" vertical="center"/>
    </xf>
    <xf numFmtId="181" fontId="0" fillId="0" borderId="0" xfId="0" applyNumberFormat="1" applyFont="1" applyFill="1">
      <alignment vertical="center"/>
    </xf>
    <xf numFmtId="186" fontId="0" fillId="0" borderId="0" xfId="0" applyNumberFormat="1" applyFont="1" applyFill="1">
      <alignment vertical="center"/>
    </xf>
    <xf numFmtId="183" fontId="30" fillId="0" borderId="0" xfId="0" applyNumberFormat="1" applyFont="1" applyFill="1">
      <alignment vertical="center"/>
    </xf>
    <xf numFmtId="181" fontId="30" fillId="0" borderId="0" xfId="0" applyNumberFormat="1" applyFont="1" applyFill="1">
      <alignment vertical="center"/>
    </xf>
    <xf numFmtId="181" fontId="31" fillId="0" borderId="0" xfId="0" applyNumberFormat="1" applyFont="1" applyFill="1" applyAlignment="1">
      <alignment horizontal="center" vertical="center"/>
    </xf>
    <xf numFmtId="186" fontId="31" fillId="0" borderId="0" xfId="0" applyNumberFormat="1" applyFont="1" applyFill="1" applyAlignment="1">
      <alignment horizontal="center" vertical="center"/>
    </xf>
    <xf numFmtId="183" fontId="31" fillId="0" borderId="0" xfId="0" applyNumberFormat="1" applyFont="1" applyFill="1" applyAlignment="1">
      <alignment horizontal="center" vertical="center"/>
    </xf>
    <xf numFmtId="0" fontId="1" fillId="0" borderId="0" xfId="149" applyFont="1" applyFill="1" applyBorder="1" applyAlignment="1">
      <alignment horizontal="center" vertical="center" wrapText="1"/>
    </xf>
    <xf numFmtId="181" fontId="0" fillId="0" borderId="10" xfId="0" applyNumberFormat="1" applyFont="1" applyFill="1" applyBorder="1" applyAlignment="1">
      <alignment horizontal="center" vertical="center"/>
    </xf>
    <xf numFmtId="186" fontId="0" fillId="0" borderId="10" xfId="0" applyNumberFormat="1" applyFont="1" applyFill="1" applyBorder="1" applyAlignment="1">
      <alignment horizontal="center" vertical="center"/>
    </xf>
    <xf numFmtId="183" fontId="30" fillId="0" borderId="10" xfId="0" applyNumberFormat="1" applyFont="1" applyFill="1" applyBorder="1" applyAlignment="1">
      <alignment horizontal="center" vertical="center"/>
    </xf>
    <xf numFmtId="181" fontId="30" fillId="0" borderId="10" xfId="0" applyNumberFormat="1" applyFont="1" applyFill="1" applyBorder="1" applyAlignment="1">
      <alignment horizontal="center" vertical="center"/>
    </xf>
    <xf numFmtId="177" fontId="3" fillId="0" borderId="10" xfId="0" applyNumberFormat="1" applyFont="1" applyFill="1" applyBorder="1" applyAlignment="1">
      <alignment horizontal="right" vertical="center"/>
    </xf>
    <xf numFmtId="181" fontId="4" fillId="0" borderId="1" xfId="149" applyNumberFormat="1" applyFont="1" applyFill="1" applyBorder="1" applyAlignment="1">
      <alignment horizontal="center" vertical="center" wrapText="1"/>
    </xf>
    <xf numFmtId="186" fontId="4" fillId="0" borderId="1" xfId="149" applyNumberFormat="1" applyFont="1" applyFill="1" applyBorder="1" applyAlignment="1">
      <alignment horizontal="center" vertical="center" wrapText="1"/>
    </xf>
    <xf numFmtId="183" fontId="4" fillId="0" borderId="1" xfId="149" applyNumberFormat="1" applyFont="1" applyFill="1" applyBorder="1" applyAlignment="1">
      <alignment horizontal="center" vertical="center" wrapText="1"/>
    </xf>
    <xf numFmtId="0" fontId="4" fillId="0" borderId="1" xfId="151" applyFont="1" applyFill="1" applyBorder="1" applyAlignment="1">
      <alignment horizontal="left" vertical="center"/>
    </xf>
    <xf numFmtId="182" fontId="4" fillId="0" borderId="1" xfId="152" applyNumberFormat="1" applyFont="1" applyFill="1" applyBorder="1" applyAlignment="1">
      <alignment vertical="center"/>
    </xf>
    <xf numFmtId="49" fontId="1" fillId="0" borderId="7" xfId="151" applyNumberFormat="1" applyFont="1" applyFill="1" applyBorder="1" applyAlignment="1">
      <alignment horizontal="left" vertical="center" wrapText="1"/>
    </xf>
    <xf numFmtId="0" fontId="1" fillId="0" borderId="1" xfId="151" applyFont="1" applyFill="1" applyBorder="1" applyAlignment="1">
      <alignment horizontal="left" vertical="center"/>
    </xf>
    <xf numFmtId="182" fontId="1" fillId="0" borderId="1" xfId="152" applyNumberFormat="1" applyFont="1" applyFill="1" applyBorder="1" applyAlignment="1">
      <alignment vertical="center"/>
    </xf>
    <xf numFmtId="49" fontId="1" fillId="0" borderId="9" xfId="151" applyNumberFormat="1" applyFont="1" applyFill="1" applyBorder="1" applyAlignment="1">
      <alignment horizontal="left" vertical="center" wrapText="1"/>
    </xf>
    <xf numFmtId="49" fontId="1" fillId="0" borderId="8" xfId="151" applyNumberFormat="1" applyFont="1" applyFill="1" applyBorder="1" applyAlignment="1">
      <alignment horizontal="left" vertical="center" wrapText="1"/>
    </xf>
    <xf numFmtId="49" fontId="1" fillId="0" borderId="1" xfId="151" applyNumberFormat="1" applyFont="1" applyFill="1" applyBorder="1" applyAlignment="1">
      <alignment vertical="center" wrapText="1"/>
    </xf>
    <xf numFmtId="0" fontId="1" fillId="0" borderId="1" xfId="151" applyFont="1" applyFill="1" applyBorder="1" applyAlignment="1">
      <alignment horizontal="left" vertical="center" wrapText="1"/>
    </xf>
    <xf numFmtId="0" fontId="1" fillId="0" borderId="1" xfId="151" applyFont="1" applyFill="1" applyBorder="1" applyAlignment="1">
      <alignment vertical="center"/>
    </xf>
    <xf numFmtId="1" fontId="4" fillId="0" borderId="1" xfId="118" applyNumberFormat="1" applyFont="1" applyFill="1" applyBorder="1">
      <alignment vertical="center"/>
    </xf>
    <xf numFmtId="177" fontId="1" fillId="0" borderId="1" xfId="0" applyNumberFormat="1" applyFont="1" applyFill="1" applyBorder="1" applyAlignment="1" applyProtection="1">
      <alignment horizontal="right" vertical="center"/>
    </xf>
    <xf numFmtId="177" fontId="4" fillId="0" borderId="1" xfId="0" applyNumberFormat="1" applyFont="1" applyFill="1" applyBorder="1" applyAlignment="1">
      <alignment vertical="center" wrapText="1"/>
    </xf>
    <xf numFmtId="0" fontId="32" fillId="0" borderId="0" xfId="0" applyFont="1">
      <alignment vertical="center"/>
    </xf>
    <xf numFmtId="0" fontId="1" fillId="0" borderId="0" xfId="0" applyFont="1">
      <alignment vertical="center"/>
    </xf>
    <xf numFmtId="0" fontId="7" fillId="0" borderId="0" xfId="0" applyFont="1" applyAlignment="1">
      <alignment horizontal="center" vertical="center"/>
    </xf>
    <xf numFmtId="0" fontId="33" fillId="0" borderId="0" xfId="0" applyFont="1" applyAlignment="1">
      <alignment horizontal="justify" vertical="center"/>
    </xf>
    <xf numFmtId="0" fontId="33" fillId="0" borderId="0" xfId="0" applyFont="1" applyFill="1" applyAlignment="1">
      <alignment horizontal="justify" vertical="center"/>
    </xf>
    <xf numFmtId="0" fontId="27" fillId="0" borderId="0" xfId="0" applyFont="1" applyFill="1" applyAlignment="1">
      <alignment horizontal="justify" vertical="center"/>
    </xf>
    <xf numFmtId="0" fontId="27" fillId="0" borderId="0" xfId="0" applyFont="1" applyAlignment="1">
      <alignment horizontal="justify" vertical="center"/>
    </xf>
    <xf numFmtId="0" fontId="34" fillId="0" borderId="0" xfId="0" applyFont="1" applyAlignment="1">
      <alignment horizontal="justify" vertical="center"/>
    </xf>
  </cellXfs>
  <cellStyles count="154">
    <cellStyle name="常规" xfId="0" builtinId="0"/>
    <cellStyle name="货币[0]" xfId="1" builtinId="7"/>
    <cellStyle name="20% - 强调文字颜色 1 2" xfId="2"/>
    <cellStyle name="20% - 强调文字颜色 3" xfId="3" builtinId="38"/>
    <cellStyle name="输入" xfId="4" builtinId="20"/>
    <cellStyle name="货币" xfId="5" builtinId="4"/>
    <cellStyle name="千位分隔[0]" xfId="6" builtinId="6"/>
    <cellStyle name="40% - 强调文字颜色 3" xfId="7" builtinId="39"/>
    <cellStyle name="计算 2" xfId="8"/>
    <cellStyle name="差" xfId="9" builtinId="27"/>
    <cellStyle name="千位分隔" xfId="10" builtinId="3"/>
    <cellStyle name="60% - 强调文字颜色 3" xfId="11" builtinId="40"/>
    <cellStyle name="超链接" xfId="12" builtinId="8"/>
    <cellStyle name="百分比" xfId="13" builtinId="5"/>
    <cellStyle name="已访问的超链接" xfId="14" builtinId="9"/>
    <cellStyle name="好_StartUp" xfId="15"/>
    <cellStyle name="注释" xfId="16" builtinId="10"/>
    <cellStyle name="常规 6" xfId="17"/>
    <cellStyle name="60% - 强调文字颜色 2" xfId="18" builtinId="36"/>
    <cellStyle name="标题 4" xfId="19" builtinId="19"/>
    <cellStyle name="警告文本" xfId="20" builtinId="11"/>
    <cellStyle name="标题" xfId="21" builtinId="15"/>
    <cellStyle name="常规 5 2" xfId="22"/>
    <cellStyle name="_ET_STYLE_NoName_00_" xfId="23"/>
    <cellStyle name="解释性文本" xfId="24" builtinId="53"/>
    <cellStyle name="标题 1" xfId="25" builtinId="16"/>
    <cellStyle name="标题 2" xfId="26" builtinId="17"/>
    <cellStyle name="常规 5 2 2" xfId="27"/>
    <cellStyle name="60% - 强调文字颜色 1" xfId="28" builtinId="32"/>
    <cellStyle name="标题 3" xfId="29" builtinId="18"/>
    <cellStyle name="60% - 强调文字颜色 4" xfId="30" builtinId="44"/>
    <cellStyle name="输出" xfId="31" builtinId="21"/>
    <cellStyle name="计算" xfId="32" builtinId="22"/>
    <cellStyle name="检查单元格" xfId="33" builtinId="23"/>
    <cellStyle name="40% - 强调文字颜色 4 2" xfId="34"/>
    <cellStyle name="20% - 强调文字颜色 6" xfId="35" builtinId="50"/>
    <cellStyle name="强调文字颜色 2" xfId="36" builtinId="33"/>
    <cellStyle name="链接单元格" xfId="37" builtinId="24"/>
    <cellStyle name="汇总" xfId="38" builtinId="25"/>
    <cellStyle name="差_附件1：经济分类科目2_国库：2014年新区收支决算（草案）-1" xfId="39"/>
    <cellStyle name="好" xfId="40" builtinId="26"/>
    <cellStyle name="适中" xfId="41" builtinId="28"/>
    <cellStyle name="标题 1 2" xfId="42"/>
    <cellStyle name="20% - 强调文字颜色 5" xfId="43" builtinId="46"/>
    <cellStyle name="强调文字颜色 1" xfId="44" builtinId="29"/>
    <cellStyle name="40% - 强调文字颜色 5 2" xfId="45"/>
    <cellStyle name="20% - 强调文字颜色 1" xfId="46" builtinId="30"/>
    <cellStyle name="40% - 强调文字颜色 1" xfId="47" builtinId="31"/>
    <cellStyle name="60% - 强调文字颜色 4 2" xfId="48"/>
    <cellStyle name="差_Sheet1_（大鹏新区）2014年收支决算（草案）" xfId="49"/>
    <cellStyle name="20% - 强调文字颜色 2" xfId="50" builtinId="34"/>
    <cellStyle name="输出 2" xfId="51"/>
    <cellStyle name="40% - 强调文字颜色 2" xfId="52" builtinId="35"/>
    <cellStyle name="强调文字颜色 3" xfId="53" builtinId="37"/>
    <cellStyle name="差_附件1：经济分类科目2" xfId="54"/>
    <cellStyle name="强调文字颜色 4" xfId="55" builtinId="41"/>
    <cellStyle name="20% - 强调文字颜色 4" xfId="56" builtinId="42"/>
    <cellStyle name="40% - 强调文字颜色 4" xfId="57" builtinId="43"/>
    <cellStyle name="强调文字颜色 5" xfId="58" builtinId="45"/>
    <cellStyle name="常规_A2" xfId="59"/>
    <cellStyle name="40% - 强调文字颜色 5" xfId="60" builtinId="47"/>
    <cellStyle name="60% - 强调文字颜色 5" xfId="61" builtinId="48"/>
    <cellStyle name="强调文字颜色 6" xfId="62" builtinId="49"/>
    <cellStyle name="适中 2" xfId="63"/>
    <cellStyle name="40% - 强调文字颜色 6" xfId="64" builtinId="51"/>
    <cellStyle name="60% - 强调文字颜色 6" xfId="65" builtinId="52"/>
    <cellStyle name="解释性文本 2" xfId="66"/>
    <cellStyle name="20% - 强调文字颜色 2 2" xfId="67"/>
    <cellStyle name="好_Sheet1_（大鹏新区）2014年收支决算（草案）" xfId="68"/>
    <cellStyle name="20% - 强调文字颜色 3 2" xfId="69"/>
    <cellStyle name="常规 3" xfId="70"/>
    <cellStyle name="20% - 强调文字颜色 4 2" xfId="71"/>
    <cellStyle name="差_Xl0000078" xfId="72"/>
    <cellStyle name="20% - 强调文字颜色 5 2" xfId="73"/>
    <cellStyle name="差_Sheet1" xfId="74"/>
    <cellStyle name="20% - 强调文字颜色 6 2" xfId="75"/>
    <cellStyle name="40% - 强调文字颜色 1 2" xfId="76"/>
    <cellStyle name="40% - 强调文字颜色 2 2" xfId="77"/>
    <cellStyle name="40% - 强调文字颜色 3 2" xfId="78"/>
    <cellStyle name="差 2" xfId="79"/>
    <cellStyle name="差_Xl0000079" xfId="80"/>
    <cellStyle name="40% - 强调文字颜色 6 2" xfId="81"/>
    <cellStyle name="60% - 强调文字颜色 1 2" xfId="82"/>
    <cellStyle name="标题 3 2" xfId="83"/>
    <cellStyle name="差_StartUp" xfId="84"/>
    <cellStyle name="60% - 强调文字颜色 2 2" xfId="85"/>
    <cellStyle name="常规 5" xfId="86"/>
    <cellStyle name="标题 4 2" xfId="87"/>
    <cellStyle name="千位分隔 3" xfId="88"/>
    <cellStyle name="标题 5" xfId="89"/>
    <cellStyle name="60% - 强调文字颜色 3 2" xfId="90"/>
    <cellStyle name="60% - 强调文字颜色 5 2" xfId="91"/>
    <cellStyle name="60% - 强调文字颜色 6 2" xfId="92"/>
    <cellStyle name="百分比 2" xfId="93"/>
    <cellStyle name="百分比 2 2" xfId="94"/>
    <cellStyle name="百分比 3" xfId="95"/>
    <cellStyle name="标题 2 2" xfId="96"/>
    <cellStyle name="差_Sheet1_（龙华新区）2014年收支决算（草案）" xfId="97"/>
    <cellStyle name="差_Sheet1_国库：2014年新区收支决算（草案）-1" xfId="98"/>
    <cellStyle name="差_附件1：经济分类科目2_（大鹏新区）2014年收支决算（草案）" xfId="99"/>
    <cellStyle name="差_附件1：经济分类科目2_（龙华新区）2014年收支决算（草案）" xfId="100"/>
    <cellStyle name="常规 10" xfId="101"/>
    <cellStyle name="常规 10 2" xfId="102"/>
    <cellStyle name="常规 11" xfId="103"/>
    <cellStyle name="常规 12" xfId="104"/>
    <cellStyle name="常规 13" xfId="105"/>
    <cellStyle name="常规 2" xfId="106"/>
    <cellStyle name="常规 2 2" xfId="107"/>
    <cellStyle name="常规 2 2 2" xfId="108"/>
    <cellStyle name="常规 2_（光明新区）2014年收支决算（草案）" xfId="109"/>
    <cellStyle name="常规 2 2 3" xfId="110"/>
    <cellStyle name="常规 2 3" xfId="111"/>
    <cellStyle name="常规 2 4" xfId="112"/>
    <cellStyle name="常规 3 2" xfId="113"/>
    <cellStyle name="常规 30" xfId="114"/>
    <cellStyle name="常规 4" xfId="115"/>
    <cellStyle name="常规 56" xfId="116"/>
    <cellStyle name="常规 7" xfId="117"/>
    <cellStyle name="常规_2010年财政一般预算收支预算（草案）20100315" xfId="118"/>
    <cellStyle name="常规 8" xfId="119"/>
    <cellStyle name="常规 9" xfId="120"/>
    <cellStyle name="常规_Sheet1" xfId="121"/>
    <cellStyle name="常规_附件：2011年本级财政预算（草案）" xfId="122"/>
    <cellStyle name="好 2" xfId="123"/>
    <cellStyle name="好_Sheet1" xfId="124"/>
    <cellStyle name="好_Sheet1_（龙华新区）2014年收支决算（草案）" xfId="125"/>
    <cellStyle name="好_Sheet1_国库：2014年新区收支决算（草案）-1" xfId="126"/>
    <cellStyle name="好_Xl0000078" xfId="127"/>
    <cellStyle name="好_Xl0000079" xfId="128"/>
    <cellStyle name="好_附件1：经济分类科目2" xfId="129"/>
    <cellStyle name="好_附件1：经济分类科目2_（大鹏新区）2014年收支决算（草案）" xfId="130"/>
    <cellStyle name="好_附件1：经济分类科目2_（龙华新区）2014年收支决算（草案）" xfId="131"/>
    <cellStyle name="好_附件1：经济分类科目2_国库：2014年新区收支决算（草案）-1" xfId="132"/>
    <cellStyle name="汇总 2" xfId="133"/>
    <cellStyle name="千位分隔 5" xfId="134"/>
    <cellStyle name="检查单元格 2" xfId="135"/>
    <cellStyle name="警告文本 2" xfId="136"/>
    <cellStyle name="链接单元格 2" xfId="137"/>
    <cellStyle name="千位分隔 2" xfId="138"/>
    <cellStyle name="千位分隔 2 2" xfId="139"/>
    <cellStyle name="千位分隔 4" xfId="140"/>
    <cellStyle name="千位分隔 6" xfId="141"/>
    <cellStyle name="强调文字颜色 1 2" xfId="142"/>
    <cellStyle name="强调文字颜色 2 2" xfId="143"/>
    <cellStyle name="强调文字颜色 3 2" xfId="144"/>
    <cellStyle name="强调文字颜色 4 2" xfId="145"/>
    <cellStyle name="强调文字颜色 5 2" xfId="146"/>
    <cellStyle name="强调文字颜色 6 2" xfId="147"/>
    <cellStyle name="输入 2" xfId="148"/>
    <cellStyle name="样式 1" xfId="149"/>
    <cellStyle name="注释 2" xfId="150"/>
    <cellStyle name="常规_Book2" xfId="151"/>
    <cellStyle name="常规_2000年收支预算" xfId="152"/>
    <cellStyle name="常规_Book1_1" xfId="153"/>
  </cellStyles>
  <dxfs count="1">
    <dxf>
      <font>
        <color rgb="FF9C0006"/>
      </font>
      <fill>
        <patternFill patternType="solid">
          <bgColor rgb="FFFFC7CE"/>
        </patternFill>
      </fill>
    </dxf>
  </dxfs>
  <tableStyles count="0" defaultTableStyle="TableStyleMedium2" defaultPivotStyle="PivotStyleLight16"/>
  <colors>
    <mruColors>
      <color rgb="00000000"/>
      <color rgb="00FFFFFF"/>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2" Type="http://schemas.openxmlformats.org/officeDocument/2006/relationships/sharedStrings" Target="sharedStrings.xml"/><Relationship Id="rId31" Type="http://schemas.openxmlformats.org/officeDocument/2006/relationships/styles" Target="styles.xml"/><Relationship Id="rId30" Type="http://schemas.openxmlformats.org/officeDocument/2006/relationships/theme" Target="theme/theme1.xml"/><Relationship Id="rId3" Type="http://schemas.openxmlformats.org/officeDocument/2006/relationships/worksheet" Target="worksheets/sheet3.xml"/><Relationship Id="rId29" Type="http://schemas.openxmlformats.org/officeDocument/2006/relationships/externalLink" Target="externalLinks/externalLink1.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0.161.49.6\&#39044;&#31639;&#31185;\&#39044;&#31639;&#31185;&#20849;&#20139;\2021&#24180;\2020&#24180;&#20915;&#31639;\&#20154;&#22823;&#24120;&#22996;&#20250;\&#20844;&#24320;&#29256;\&#24635;&#20915;&#31639;&#25253;&#34920;&#65288;&#22269;&#24211;&#65289;\&#32599;&#28246;&#21306;&#24635;&#20915;&#31639;&#25253;&#34920;-&#20250;&#23457;&#21518;.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IB"/>
      <sheetName val="ML"/>
      <sheetName val="sheet1"/>
      <sheetName val="L01"/>
      <sheetName val="L02"/>
      <sheetName val="L03"/>
      <sheetName val="L04"/>
      <sheetName val="L05"/>
      <sheetName val="L06"/>
      <sheetName val="L07"/>
      <sheetName val="sheet2"/>
      <sheetName val="L08"/>
      <sheetName val="L09"/>
      <sheetName val="L10"/>
      <sheetName val="L11"/>
      <sheetName val="L12"/>
      <sheetName val="L13"/>
      <sheetName val="sheet3"/>
      <sheetName val="L14"/>
      <sheetName val="L15"/>
      <sheetName val="sheet4"/>
      <sheetName val="L16"/>
      <sheetName val="L17"/>
      <sheetName val="L18"/>
      <sheetName val="L19"/>
      <sheetName val="sheet5"/>
      <sheetName val="L20"/>
      <sheetName val="L21"/>
      <sheetName val="L22"/>
      <sheetName val="L23"/>
      <sheetName val="L24"/>
    </sheetNames>
    <sheetDataSet>
      <sheetData sheetId="0"/>
      <sheetData sheetId="1"/>
      <sheetData sheetId="2"/>
      <sheetData sheetId="3"/>
      <sheetData sheetId="4"/>
      <sheetData sheetId="5"/>
      <sheetData sheetId="6">
        <row r="1">
          <cell r="A1" t="str">
            <v>2020年罗湖区一般公共预算(基本)支出决算经济分类录入表</v>
          </cell>
        </row>
        <row r="4">
          <cell r="A4" t="str">
            <v>科目编码</v>
          </cell>
          <cell r="B4" t="str">
            <v>科目名称</v>
          </cell>
          <cell r="C4" t="str">
            <v>一般公共预算支出</v>
          </cell>
        </row>
        <row r="4">
          <cell r="F4" t="str">
            <v>一般公共预算基本支出</v>
          </cell>
        </row>
        <row r="5">
          <cell r="D5" t="str">
            <v>财政拨款列支数</v>
          </cell>
          <cell r="E5" t="str">
            <v>财政权责发生制列支数</v>
          </cell>
        </row>
        <row r="6">
          <cell r="B6" t="str">
            <v>一般公共预算支出</v>
          </cell>
          <cell r="C6">
            <v>1782709</v>
          </cell>
          <cell r="D6">
            <v>1782709</v>
          </cell>
          <cell r="E6">
            <v>0</v>
          </cell>
          <cell r="F6">
            <v>380149</v>
          </cell>
        </row>
        <row r="7">
          <cell r="A7">
            <v>501</v>
          </cell>
          <cell r="B7" t="str">
            <v>机关工资福利支出</v>
          </cell>
          <cell r="C7">
            <v>268502</v>
          </cell>
          <cell r="D7">
            <v>268502</v>
          </cell>
          <cell r="E7">
            <v>0</v>
          </cell>
          <cell r="F7">
            <v>201023</v>
          </cell>
        </row>
        <row r="8">
          <cell r="A8">
            <v>50101</v>
          </cell>
          <cell r="B8" t="str">
            <v>  工资奖金津补贴</v>
          </cell>
          <cell r="C8">
            <v>233887</v>
          </cell>
          <cell r="D8">
            <v>233887</v>
          </cell>
          <cell r="E8">
            <v>0</v>
          </cell>
          <cell r="F8">
            <v>191483</v>
          </cell>
        </row>
        <row r="9">
          <cell r="A9">
            <v>50102</v>
          </cell>
          <cell r="B9" t="str">
            <v>  社会保障缴费</v>
          </cell>
          <cell r="C9">
            <v>1242</v>
          </cell>
          <cell r="D9">
            <v>1242</v>
          </cell>
          <cell r="E9">
            <v>0</v>
          </cell>
          <cell r="F9">
            <v>643</v>
          </cell>
        </row>
        <row r="10">
          <cell r="A10">
            <v>50103</v>
          </cell>
          <cell r="B10" t="str">
            <v>  住房公积金</v>
          </cell>
          <cell r="C10">
            <v>618</v>
          </cell>
          <cell r="D10">
            <v>618</v>
          </cell>
          <cell r="E10">
            <v>0</v>
          </cell>
          <cell r="F10">
            <v>395</v>
          </cell>
        </row>
        <row r="11">
          <cell r="A11">
            <v>50199</v>
          </cell>
          <cell r="B11" t="str">
            <v>  其他工资福利支出</v>
          </cell>
          <cell r="C11">
            <v>32755</v>
          </cell>
          <cell r="D11">
            <v>32755</v>
          </cell>
          <cell r="E11">
            <v>0</v>
          </cell>
          <cell r="F11">
            <v>8502</v>
          </cell>
        </row>
        <row r="12">
          <cell r="A12">
            <v>502</v>
          </cell>
          <cell r="B12" t="str">
            <v>机关商品和服务支出</v>
          </cell>
          <cell r="C12">
            <v>326337</v>
          </cell>
          <cell r="D12">
            <v>326337</v>
          </cell>
          <cell r="E12">
            <v>0</v>
          </cell>
          <cell r="F12">
            <v>23989</v>
          </cell>
        </row>
        <row r="13">
          <cell r="A13">
            <v>50201</v>
          </cell>
          <cell r="B13" t="str">
            <v>  办公经费</v>
          </cell>
          <cell r="C13">
            <v>43055</v>
          </cell>
          <cell r="D13">
            <v>43055</v>
          </cell>
          <cell r="E13">
            <v>0</v>
          </cell>
          <cell r="F13">
            <v>17019</v>
          </cell>
        </row>
        <row r="14">
          <cell r="A14">
            <v>50202</v>
          </cell>
          <cell r="B14" t="str">
            <v>  会议费</v>
          </cell>
          <cell r="C14">
            <v>117</v>
          </cell>
          <cell r="D14">
            <v>117</v>
          </cell>
          <cell r="E14">
            <v>0</v>
          </cell>
          <cell r="F14">
            <v>3</v>
          </cell>
        </row>
        <row r="15">
          <cell r="A15">
            <v>50203</v>
          </cell>
          <cell r="B15" t="str">
            <v>  培训费</v>
          </cell>
          <cell r="C15">
            <v>642</v>
          </cell>
          <cell r="D15">
            <v>642</v>
          </cell>
          <cell r="E15">
            <v>0</v>
          </cell>
          <cell r="F15">
            <v>8</v>
          </cell>
        </row>
        <row r="16">
          <cell r="A16">
            <v>50204</v>
          </cell>
          <cell r="B16" t="str">
            <v>  专用材料购置费</v>
          </cell>
          <cell r="C16">
            <v>4695</v>
          </cell>
          <cell r="D16">
            <v>4695</v>
          </cell>
          <cell r="E16">
            <v>0</v>
          </cell>
          <cell r="F16">
            <v>23</v>
          </cell>
        </row>
        <row r="17">
          <cell r="A17">
            <v>50205</v>
          </cell>
          <cell r="B17" t="str">
            <v>  委托业务费</v>
          </cell>
          <cell r="C17">
            <v>219805</v>
          </cell>
          <cell r="D17">
            <v>219805</v>
          </cell>
          <cell r="E17">
            <v>0</v>
          </cell>
          <cell r="F17">
            <v>1114</v>
          </cell>
        </row>
        <row r="18">
          <cell r="A18">
            <v>50206</v>
          </cell>
          <cell r="B18" t="str">
            <v>  公务接待费</v>
          </cell>
          <cell r="C18">
            <v>7</v>
          </cell>
          <cell r="D18">
            <v>7</v>
          </cell>
          <cell r="E18">
            <v>0</v>
          </cell>
          <cell r="F18">
            <v>2</v>
          </cell>
        </row>
        <row r="19">
          <cell r="A19">
            <v>50207</v>
          </cell>
          <cell r="B19" t="str">
            <v>  因公出国(境)费用</v>
          </cell>
          <cell r="C19">
            <v>18</v>
          </cell>
          <cell r="D19">
            <v>18</v>
          </cell>
          <cell r="E19">
            <v>0</v>
          </cell>
          <cell r="F19">
            <v>0</v>
          </cell>
        </row>
        <row r="20">
          <cell r="A20">
            <v>50208</v>
          </cell>
          <cell r="B20" t="str">
            <v>  公务用车运行维护费</v>
          </cell>
          <cell r="C20">
            <v>2776</v>
          </cell>
          <cell r="D20">
            <v>2776</v>
          </cell>
          <cell r="E20">
            <v>0</v>
          </cell>
          <cell r="F20">
            <v>2487</v>
          </cell>
        </row>
        <row r="21">
          <cell r="A21">
            <v>50209</v>
          </cell>
          <cell r="B21" t="str">
            <v>  维修(护)费</v>
          </cell>
          <cell r="C21">
            <v>5706</v>
          </cell>
          <cell r="D21">
            <v>5706</v>
          </cell>
          <cell r="E21">
            <v>0</v>
          </cell>
          <cell r="F21">
            <v>1155</v>
          </cell>
        </row>
        <row r="22">
          <cell r="A22">
            <v>50299</v>
          </cell>
          <cell r="B22" t="str">
            <v>  其他商品和服务支出</v>
          </cell>
          <cell r="C22">
            <v>49516</v>
          </cell>
          <cell r="D22">
            <v>49516</v>
          </cell>
          <cell r="E22">
            <v>0</v>
          </cell>
          <cell r="F22">
            <v>2178</v>
          </cell>
        </row>
        <row r="23">
          <cell r="A23">
            <v>503</v>
          </cell>
          <cell r="B23" t="str">
            <v>机关资本性支出(一)</v>
          </cell>
          <cell r="C23">
            <v>19285</v>
          </cell>
          <cell r="D23">
            <v>19285</v>
          </cell>
          <cell r="E23">
            <v>0</v>
          </cell>
          <cell r="F23">
            <v>1126</v>
          </cell>
        </row>
        <row r="24">
          <cell r="A24">
            <v>50301</v>
          </cell>
          <cell r="B24" t="str">
            <v>  房屋建筑物购建</v>
          </cell>
          <cell r="C24">
            <v>29</v>
          </cell>
          <cell r="D24">
            <v>29</v>
          </cell>
          <cell r="E24">
            <v>0</v>
          </cell>
          <cell r="F24">
            <v>0</v>
          </cell>
        </row>
        <row r="25">
          <cell r="A25">
            <v>50302</v>
          </cell>
          <cell r="B25" t="str">
            <v>  基础设施建设</v>
          </cell>
          <cell r="C25">
            <v>1576</v>
          </cell>
          <cell r="D25">
            <v>1576</v>
          </cell>
          <cell r="E25">
            <v>0</v>
          </cell>
          <cell r="F25">
            <v>0</v>
          </cell>
        </row>
        <row r="26">
          <cell r="A26">
            <v>50303</v>
          </cell>
          <cell r="B26" t="str">
            <v>  公务用车购置</v>
          </cell>
          <cell r="C26">
            <v>565</v>
          </cell>
          <cell r="D26">
            <v>565</v>
          </cell>
          <cell r="E26">
            <v>0</v>
          </cell>
          <cell r="F26">
            <v>0</v>
          </cell>
        </row>
        <row r="27">
          <cell r="A27">
            <v>50305</v>
          </cell>
          <cell r="B27" t="str">
            <v>  土地征迁补偿和安置支出</v>
          </cell>
          <cell r="C27">
            <v>5692</v>
          </cell>
          <cell r="D27">
            <v>5692</v>
          </cell>
          <cell r="E27">
            <v>0</v>
          </cell>
          <cell r="F27">
            <v>0</v>
          </cell>
        </row>
        <row r="28">
          <cell r="A28">
            <v>50306</v>
          </cell>
          <cell r="B28" t="str">
            <v>  设备购置</v>
          </cell>
          <cell r="C28">
            <v>10510</v>
          </cell>
          <cell r="D28">
            <v>10510</v>
          </cell>
          <cell r="E28">
            <v>0</v>
          </cell>
          <cell r="F28">
            <v>1112</v>
          </cell>
        </row>
        <row r="29">
          <cell r="A29">
            <v>50307</v>
          </cell>
          <cell r="B29" t="str">
            <v>  大型修缮</v>
          </cell>
          <cell r="C29">
            <v>3</v>
          </cell>
          <cell r="D29">
            <v>3</v>
          </cell>
          <cell r="E29">
            <v>0</v>
          </cell>
          <cell r="F29">
            <v>0</v>
          </cell>
        </row>
        <row r="30">
          <cell r="A30">
            <v>50399</v>
          </cell>
          <cell r="B30" t="str">
            <v>  其他资本性支出</v>
          </cell>
          <cell r="C30">
            <v>910</v>
          </cell>
          <cell r="D30">
            <v>910</v>
          </cell>
          <cell r="E30">
            <v>0</v>
          </cell>
          <cell r="F30">
            <v>14</v>
          </cell>
        </row>
        <row r="31">
          <cell r="A31">
            <v>504</v>
          </cell>
          <cell r="B31" t="str">
            <v>机关资本性支出(二)</v>
          </cell>
          <cell r="C31">
            <v>52669</v>
          </cell>
          <cell r="D31">
            <v>52669</v>
          </cell>
          <cell r="E31">
            <v>0</v>
          </cell>
          <cell r="F31">
            <v>0</v>
          </cell>
        </row>
        <row r="32">
          <cell r="A32">
            <v>50401</v>
          </cell>
          <cell r="B32" t="str">
            <v>  房屋建筑物购建</v>
          </cell>
          <cell r="C32">
            <v>472</v>
          </cell>
          <cell r="D32">
            <v>472</v>
          </cell>
          <cell r="E32">
            <v>0</v>
          </cell>
          <cell r="F32">
            <v>0</v>
          </cell>
        </row>
        <row r="33">
          <cell r="A33">
            <v>50402</v>
          </cell>
          <cell r="B33" t="str">
            <v>  基础设施建设</v>
          </cell>
          <cell r="C33">
            <v>18283</v>
          </cell>
          <cell r="D33">
            <v>18283</v>
          </cell>
          <cell r="E33">
            <v>0</v>
          </cell>
          <cell r="F33">
            <v>0</v>
          </cell>
        </row>
        <row r="34">
          <cell r="A34">
            <v>50403</v>
          </cell>
          <cell r="B34" t="str">
            <v>  公务用车购置</v>
          </cell>
          <cell r="C34">
            <v>456</v>
          </cell>
          <cell r="D34">
            <v>456</v>
          </cell>
          <cell r="E34">
            <v>0</v>
          </cell>
          <cell r="F34">
            <v>0</v>
          </cell>
        </row>
        <row r="35">
          <cell r="A35">
            <v>50404</v>
          </cell>
          <cell r="B35" t="str">
            <v>  设备购置</v>
          </cell>
          <cell r="C35">
            <v>971</v>
          </cell>
          <cell r="D35">
            <v>971</v>
          </cell>
          <cell r="E35">
            <v>0</v>
          </cell>
          <cell r="F35">
            <v>0</v>
          </cell>
        </row>
        <row r="36">
          <cell r="A36">
            <v>50405</v>
          </cell>
          <cell r="B36" t="str">
            <v>  大型修缮</v>
          </cell>
          <cell r="C36">
            <v>10977</v>
          </cell>
          <cell r="D36">
            <v>10977</v>
          </cell>
          <cell r="E36">
            <v>0</v>
          </cell>
          <cell r="F36">
            <v>0</v>
          </cell>
        </row>
        <row r="37">
          <cell r="A37">
            <v>50499</v>
          </cell>
          <cell r="B37" t="str">
            <v>  其他资本性支出</v>
          </cell>
          <cell r="C37">
            <v>21510</v>
          </cell>
          <cell r="D37">
            <v>21510</v>
          </cell>
          <cell r="E37">
            <v>0</v>
          </cell>
          <cell r="F37">
            <v>0</v>
          </cell>
        </row>
        <row r="38">
          <cell r="A38">
            <v>505</v>
          </cell>
          <cell r="B38" t="str">
            <v>对事业单位经常性补助</v>
          </cell>
          <cell r="C38">
            <v>590432</v>
          </cell>
          <cell r="D38">
            <v>590432</v>
          </cell>
          <cell r="E38">
            <v>0</v>
          </cell>
          <cell r="F38">
            <v>263474</v>
          </cell>
        </row>
        <row r="39">
          <cell r="A39">
            <v>50501</v>
          </cell>
          <cell r="B39" t="str">
            <v>  工资福利支出</v>
          </cell>
          <cell r="C39">
            <v>387268</v>
          </cell>
          <cell r="D39">
            <v>387268</v>
          </cell>
          <cell r="E39">
            <v>0</v>
          </cell>
          <cell r="F39">
            <v>243344</v>
          </cell>
        </row>
        <row r="40">
          <cell r="A40">
            <v>50502</v>
          </cell>
          <cell r="B40" t="str">
            <v>  商品和服务支出</v>
          </cell>
          <cell r="C40">
            <v>203010</v>
          </cell>
          <cell r="D40">
            <v>203010</v>
          </cell>
          <cell r="E40">
            <v>0</v>
          </cell>
          <cell r="F40">
            <v>20129</v>
          </cell>
        </row>
        <row r="41">
          <cell r="A41">
            <v>50599</v>
          </cell>
          <cell r="B41" t="str">
            <v>  其他对事业单位补助</v>
          </cell>
          <cell r="C41">
            <v>154</v>
          </cell>
          <cell r="D41">
            <v>154</v>
          </cell>
          <cell r="E41">
            <v>0</v>
          </cell>
          <cell r="F41">
            <v>1</v>
          </cell>
        </row>
        <row r="42">
          <cell r="A42">
            <v>506</v>
          </cell>
          <cell r="B42" t="str">
            <v>对事业单位资本性补助</v>
          </cell>
          <cell r="C42">
            <v>300708</v>
          </cell>
          <cell r="D42">
            <v>300708</v>
          </cell>
          <cell r="E42">
            <v>0</v>
          </cell>
          <cell r="F42">
            <v>1857</v>
          </cell>
        </row>
        <row r="43">
          <cell r="A43">
            <v>50601</v>
          </cell>
          <cell r="B43" t="str">
            <v>  资本性支出(一)</v>
          </cell>
          <cell r="C43">
            <v>155815</v>
          </cell>
          <cell r="D43">
            <v>155815</v>
          </cell>
          <cell r="E43">
            <v>0</v>
          </cell>
          <cell r="F43">
            <v>1857</v>
          </cell>
        </row>
        <row r="44">
          <cell r="A44">
            <v>50602</v>
          </cell>
          <cell r="B44" t="str">
            <v>  资本性支出(二)</v>
          </cell>
          <cell r="C44">
            <v>144893</v>
          </cell>
          <cell r="D44">
            <v>144893</v>
          </cell>
          <cell r="E44">
            <v>0</v>
          </cell>
          <cell r="F44">
            <v>0</v>
          </cell>
        </row>
        <row r="45">
          <cell r="A45">
            <v>507</v>
          </cell>
          <cell r="B45" t="str">
            <v>对企业补助</v>
          </cell>
          <cell r="C45">
            <v>124387</v>
          </cell>
          <cell r="D45">
            <v>124387</v>
          </cell>
          <cell r="E45">
            <v>0</v>
          </cell>
          <cell r="F45">
            <v>6</v>
          </cell>
        </row>
        <row r="46">
          <cell r="A46">
            <v>50701</v>
          </cell>
          <cell r="B46" t="str">
            <v>  费用补贴</v>
          </cell>
          <cell r="C46">
            <v>0</v>
          </cell>
          <cell r="D46">
            <v>0</v>
          </cell>
          <cell r="E46">
            <v>0</v>
          </cell>
          <cell r="F46">
            <v>0</v>
          </cell>
        </row>
        <row r="47">
          <cell r="A47">
            <v>50702</v>
          </cell>
          <cell r="B47" t="str">
            <v>  利息补贴</v>
          </cell>
          <cell r="C47">
            <v>0</v>
          </cell>
          <cell r="D47">
            <v>0</v>
          </cell>
          <cell r="E47">
            <v>0</v>
          </cell>
          <cell r="F47">
            <v>0</v>
          </cell>
        </row>
        <row r="48">
          <cell r="A48">
            <v>50799</v>
          </cell>
          <cell r="B48" t="str">
            <v>  其他对企业补助</v>
          </cell>
          <cell r="C48">
            <v>124387</v>
          </cell>
          <cell r="D48">
            <v>124387</v>
          </cell>
          <cell r="E48">
            <v>0</v>
          </cell>
          <cell r="F48">
            <v>6</v>
          </cell>
        </row>
        <row r="49">
          <cell r="A49">
            <v>508</v>
          </cell>
          <cell r="B49" t="str">
            <v>对企业资本性支出</v>
          </cell>
          <cell r="C49">
            <v>70021</v>
          </cell>
          <cell r="D49">
            <v>70021</v>
          </cell>
          <cell r="E49">
            <v>0</v>
          </cell>
          <cell r="F49">
            <v>0</v>
          </cell>
        </row>
        <row r="50">
          <cell r="A50">
            <v>50801</v>
          </cell>
          <cell r="B50" t="str">
            <v>  对企业资本性支出(一)</v>
          </cell>
          <cell r="C50">
            <v>70000</v>
          </cell>
          <cell r="D50">
            <v>70000</v>
          </cell>
          <cell r="E50">
            <v>0</v>
          </cell>
          <cell r="F50">
            <v>0</v>
          </cell>
        </row>
        <row r="51">
          <cell r="A51">
            <v>50802</v>
          </cell>
          <cell r="B51" t="str">
            <v>  对企业资本性支出(二)</v>
          </cell>
          <cell r="C51">
            <v>21</v>
          </cell>
          <cell r="D51">
            <v>21</v>
          </cell>
          <cell r="E51">
            <v>0</v>
          </cell>
          <cell r="F51">
            <v>0</v>
          </cell>
        </row>
        <row r="52">
          <cell r="A52">
            <v>509</v>
          </cell>
          <cell r="B52" t="str">
            <v>对个人和家庭的补助</v>
          </cell>
          <cell r="C52">
            <v>-20226</v>
          </cell>
          <cell r="D52">
            <v>-20226</v>
          </cell>
          <cell r="E52">
            <v>0</v>
          </cell>
          <cell r="F52">
            <v>-111326</v>
          </cell>
        </row>
        <row r="53">
          <cell r="A53">
            <v>50901</v>
          </cell>
          <cell r="B53" t="str">
            <v>  社会福利和救助</v>
          </cell>
          <cell r="C53">
            <v>53658</v>
          </cell>
          <cell r="D53">
            <v>53658</v>
          </cell>
          <cell r="E53">
            <v>0</v>
          </cell>
          <cell r="F53">
            <v>1440</v>
          </cell>
        </row>
        <row r="54">
          <cell r="A54">
            <v>50902</v>
          </cell>
          <cell r="B54" t="str">
            <v>  助学金</v>
          </cell>
          <cell r="C54">
            <v>79</v>
          </cell>
          <cell r="D54">
            <v>79</v>
          </cell>
          <cell r="E54">
            <v>0</v>
          </cell>
          <cell r="F54">
            <v>0</v>
          </cell>
        </row>
        <row r="55">
          <cell r="A55">
            <v>50903</v>
          </cell>
          <cell r="B55" t="str">
            <v>  个人农业生产补贴</v>
          </cell>
          <cell r="C55">
            <v>0</v>
          </cell>
          <cell r="D55">
            <v>0</v>
          </cell>
          <cell r="E55">
            <v>0</v>
          </cell>
          <cell r="F55">
            <v>0</v>
          </cell>
        </row>
        <row r="56">
          <cell r="A56">
            <v>50905</v>
          </cell>
          <cell r="B56" t="str">
            <v>  离退休费</v>
          </cell>
          <cell r="C56">
            <v>-105916</v>
          </cell>
          <cell r="D56">
            <v>-105916</v>
          </cell>
          <cell r="E56">
            <v>0</v>
          </cell>
          <cell r="F56">
            <v>-113046</v>
          </cell>
        </row>
        <row r="57">
          <cell r="A57">
            <v>50999</v>
          </cell>
          <cell r="B57" t="str">
            <v>  其他对个人和家庭补助</v>
          </cell>
          <cell r="C57">
            <v>31953</v>
          </cell>
          <cell r="D57">
            <v>31953</v>
          </cell>
          <cell r="E57">
            <v>0</v>
          </cell>
          <cell r="F57">
            <v>280</v>
          </cell>
        </row>
        <row r="58">
          <cell r="A58">
            <v>510</v>
          </cell>
          <cell r="B58" t="str">
            <v>对社会保障基金补助</v>
          </cell>
          <cell r="C58">
            <v>20</v>
          </cell>
          <cell r="D58">
            <v>20</v>
          </cell>
          <cell r="E58">
            <v>0</v>
          </cell>
          <cell r="F58">
            <v>0</v>
          </cell>
        </row>
        <row r="59">
          <cell r="A59">
            <v>51002</v>
          </cell>
          <cell r="B59" t="str">
            <v>  对社会保险基金补助</v>
          </cell>
          <cell r="C59">
            <v>20</v>
          </cell>
          <cell r="D59">
            <v>20</v>
          </cell>
          <cell r="E59">
            <v>0</v>
          </cell>
          <cell r="F59">
            <v>0</v>
          </cell>
        </row>
        <row r="60">
          <cell r="A60">
            <v>51003</v>
          </cell>
          <cell r="B60" t="str">
            <v>  补充全国社会保障基金</v>
          </cell>
          <cell r="C60">
            <v>0</v>
          </cell>
          <cell r="D60">
            <v>0</v>
          </cell>
          <cell r="E60">
            <v>0</v>
          </cell>
          <cell r="F60">
            <v>0</v>
          </cell>
        </row>
        <row r="61">
          <cell r="A61">
            <v>511</v>
          </cell>
          <cell r="B61" t="str">
            <v>债务利息及费用支出</v>
          </cell>
          <cell r="C61">
            <v>1282</v>
          </cell>
          <cell r="D61">
            <v>1282</v>
          </cell>
          <cell r="E61">
            <v>0</v>
          </cell>
          <cell r="F61">
            <v>0</v>
          </cell>
        </row>
        <row r="62">
          <cell r="A62">
            <v>51101</v>
          </cell>
          <cell r="B62" t="str">
            <v>  国内债务付息</v>
          </cell>
          <cell r="C62">
            <v>1236</v>
          </cell>
          <cell r="D62">
            <v>1236</v>
          </cell>
          <cell r="E62">
            <v>0</v>
          </cell>
          <cell r="F62">
            <v>0</v>
          </cell>
        </row>
        <row r="63">
          <cell r="A63">
            <v>51102</v>
          </cell>
          <cell r="B63" t="str">
            <v>  国外债务付息</v>
          </cell>
          <cell r="C63">
            <v>0</v>
          </cell>
          <cell r="D63">
            <v>0</v>
          </cell>
          <cell r="E63">
            <v>0</v>
          </cell>
          <cell r="F63">
            <v>0</v>
          </cell>
        </row>
        <row r="64">
          <cell r="A64">
            <v>51103</v>
          </cell>
          <cell r="B64" t="str">
            <v>  国内债务发行费用</v>
          </cell>
          <cell r="C64">
            <v>46</v>
          </cell>
          <cell r="D64">
            <v>46</v>
          </cell>
          <cell r="E64">
            <v>0</v>
          </cell>
          <cell r="F64">
            <v>0</v>
          </cell>
        </row>
        <row r="65">
          <cell r="A65">
            <v>51104</v>
          </cell>
          <cell r="B65" t="str">
            <v>  国外债务发行费用</v>
          </cell>
          <cell r="C65">
            <v>0</v>
          </cell>
          <cell r="D65">
            <v>0</v>
          </cell>
          <cell r="E65">
            <v>0</v>
          </cell>
          <cell r="F65">
            <v>0</v>
          </cell>
        </row>
        <row r="66">
          <cell r="A66">
            <v>599</v>
          </cell>
          <cell r="B66" t="str">
            <v>其他支出</v>
          </cell>
          <cell r="C66">
            <v>49292</v>
          </cell>
          <cell r="D66">
            <v>49292</v>
          </cell>
          <cell r="E66">
            <v>0</v>
          </cell>
          <cell r="F66">
            <v>0</v>
          </cell>
        </row>
        <row r="67">
          <cell r="A67">
            <v>59906</v>
          </cell>
          <cell r="B67" t="str">
            <v>  赠与</v>
          </cell>
          <cell r="C67">
            <v>2</v>
          </cell>
          <cell r="D67">
            <v>2</v>
          </cell>
          <cell r="E67">
            <v>0</v>
          </cell>
          <cell r="F67">
            <v>0</v>
          </cell>
        </row>
        <row r="68">
          <cell r="A68">
            <v>59907</v>
          </cell>
          <cell r="B68" t="str">
            <v>  国家赔偿费用支出</v>
          </cell>
          <cell r="C68">
            <v>0</v>
          </cell>
          <cell r="D68">
            <v>0</v>
          </cell>
          <cell r="E68">
            <v>0</v>
          </cell>
          <cell r="F68">
            <v>0</v>
          </cell>
        </row>
        <row r="69">
          <cell r="A69">
            <v>59908</v>
          </cell>
          <cell r="B69" t="str">
            <v>  对民间非营利组织和群众性自治组织补贴</v>
          </cell>
          <cell r="C69">
            <v>42274</v>
          </cell>
          <cell r="D69">
            <v>42274</v>
          </cell>
          <cell r="E69">
            <v>0</v>
          </cell>
          <cell r="F69">
            <v>0</v>
          </cell>
        </row>
        <row r="70">
          <cell r="A70">
            <v>59999</v>
          </cell>
          <cell r="B70" t="str">
            <v>  其他支出</v>
          </cell>
          <cell r="C70">
            <v>7016</v>
          </cell>
          <cell r="D70">
            <v>7016</v>
          </cell>
          <cell r="E70">
            <v>0</v>
          </cell>
          <cell r="F70">
            <v>0</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gradFill rotWithShape="0">
          <a:gsLst>
            <a:gs pos="0">
              <a:srgbClr val="BBD5F0">
                <a:alpha val="100000"/>
              </a:srgbClr>
            </a:gs>
            <a:gs pos="100000">
              <a:srgbClr val="9CBEE0">
                <a:alpha val="100000"/>
              </a:srgbClr>
            </a:gs>
          </a:gsLst>
          <a:lin ang="5400000"/>
          <a:tileRect/>
        </a:gradFill>
        <a:ln w="15875" cap="flat" cmpd="sng">
          <a:solidFill>
            <a:srgbClr val="739CC3"/>
          </a:solidFill>
          <a:prstDash val="solid"/>
          <a:headEnd type="none" w="med" len="med"/>
          <a:tailEnd type="none" w="med" len="med"/>
        </a:ln>
      </a:spPr>
      <a:bodyPr/>
      <a:lstStyle/>
    </a:spDef>
  </a:objectDefaults>
</a:theme>
</file>

<file path=xl/worksheets/_rels/sheet11.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comments" Target="../comments4.xml"/></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comments" Target="../comments5.xml"/></Relationships>
</file>

<file path=xl/worksheets/_rels/sheet1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comments" Target="../comments6.xml"/></Relationships>
</file>

<file path=xl/worksheets/_rels/sheet1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comments" Target="../comments2.xml"/></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35"/>
  <sheetViews>
    <sheetView zoomScale="85" zoomScaleNormal="85" topLeftCell="A7" workbookViewId="0">
      <selection activeCell="A19" sqref="A19"/>
    </sheetView>
  </sheetViews>
  <sheetFormatPr defaultColWidth="9" defaultRowHeight="14.25"/>
  <cols>
    <col min="1" max="1" width="96.75" customWidth="1"/>
  </cols>
  <sheetData>
    <row r="1" ht="40" customHeight="1" spans="1:1">
      <c r="A1" s="279" t="s">
        <v>0</v>
      </c>
    </row>
    <row r="2" ht="19" customHeight="1" spans="1:1">
      <c r="A2" s="280" t="s">
        <v>1</v>
      </c>
    </row>
    <row r="3" s="277" customFormat="1" ht="34" customHeight="1" spans="1:1">
      <c r="A3" s="281" t="s">
        <v>2</v>
      </c>
    </row>
    <row r="4" s="278" customFormat="1" ht="34" customHeight="1" spans="1:1">
      <c r="A4" s="282" t="s">
        <v>3</v>
      </c>
    </row>
    <row r="5" s="278" customFormat="1" ht="34" customHeight="1" spans="1:1">
      <c r="A5" s="282" t="s">
        <v>4</v>
      </c>
    </row>
    <row r="6" s="278" customFormat="1" ht="34" customHeight="1" spans="1:1">
      <c r="A6" s="282" t="s">
        <v>5</v>
      </c>
    </row>
    <row r="7" s="278" customFormat="1" ht="34" customHeight="1" spans="1:1">
      <c r="A7" s="282" t="s">
        <v>6</v>
      </c>
    </row>
    <row r="8" s="278" customFormat="1" ht="34" customHeight="1" spans="1:1">
      <c r="A8" s="282" t="s">
        <v>7</v>
      </c>
    </row>
    <row r="9" s="278" customFormat="1" ht="34" customHeight="1" spans="1:1">
      <c r="A9" s="282" t="s">
        <v>8</v>
      </c>
    </row>
    <row r="10" s="278" customFormat="1" ht="34" customHeight="1" spans="1:1">
      <c r="A10" s="282" t="s">
        <v>9</v>
      </c>
    </row>
    <row r="11" s="277" customFormat="1" ht="34" customHeight="1" spans="1:1">
      <c r="A11" s="281" t="s">
        <v>10</v>
      </c>
    </row>
    <row r="12" s="278" customFormat="1" ht="34" customHeight="1" spans="1:1">
      <c r="A12" s="282" t="s">
        <v>11</v>
      </c>
    </row>
    <row r="13" s="278" customFormat="1" ht="34" customHeight="1" spans="1:1">
      <c r="A13" s="282" t="s">
        <v>12</v>
      </c>
    </row>
    <row r="14" s="278" customFormat="1" ht="34" customHeight="1" spans="1:1">
      <c r="A14" s="282" t="s">
        <v>13</v>
      </c>
    </row>
    <row r="15" s="278" customFormat="1" ht="34" customHeight="1" spans="1:1">
      <c r="A15" s="282" t="s">
        <v>14</v>
      </c>
    </row>
    <row r="16" s="278" customFormat="1" ht="34" customHeight="1" spans="1:1">
      <c r="A16" s="282" t="s">
        <v>15</v>
      </c>
    </row>
    <row r="17" s="277" customFormat="1" ht="34" customHeight="1" spans="1:1">
      <c r="A17" s="281" t="s">
        <v>16</v>
      </c>
    </row>
    <row r="18" s="278" customFormat="1" ht="34" customHeight="1" spans="1:1">
      <c r="A18" s="282" t="s">
        <v>17</v>
      </c>
    </row>
    <row r="19" s="278" customFormat="1" ht="34" customHeight="1" spans="1:1">
      <c r="A19" s="282" t="s">
        <v>18</v>
      </c>
    </row>
    <row r="20" s="278" customFormat="1" ht="34" customHeight="1" spans="1:1">
      <c r="A20" s="282" t="s">
        <v>19</v>
      </c>
    </row>
    <row r="21" s="277" customFormat="1" ht="34" customHeight="1" spans="1:1">
      <c r="A21" s="281" t="s">
        <v>20</v>
      </c>
    </row>
    <row r="22" s="278" customFormat="1" ht="34" customHeight="1" spans="1:1">
      <c r="A22" s="282" t="s">
        <v>21</v>
      </c>
    </row>
    <row r="23" s="277" customFormat="1" ht="34" customHeight="1" spans="1:1">
      <c r="A23" s="281" t="s">
        <v>22</v>
      </c>
    </row>
    <row r="24" s="278" customFormat="1" ht="34" customHeight="1" spans="1:1">
      <c r="A24" s="283" t="s">
        <v>23</v>
      </c>
    </row>
    <row r="25" s="278" customFormat="1" ht="34" customHeight="1" spans="1:1">
      <c r="A25" s="283" t="s">
        <v>24</v>
      </c>
    </row>
    <row r="26" s="278" customFormat="1" ht="34" customHeight="1" spans="1:1">
      <c r="A26" s="283" t="s">
        <v>25</v>
      </c>
    </row>
    <row r="27" s="278" customFormat="1" ht="34" customHeight="1" spans="1:1">
      <c r="A27" s="283" t="s">
        <v>26</v>
      </c>
    </row>
    <row r="28" ht="33" customHeight="1" spans="1:1">
      <c r="A28" s="280" t="s">
        <v>27</v>
      </c>
    </row>
    <row r="29" ht="34" customHeight="1" spans="1:1">
      <c r="A29" s="283" t="s">
        <v>28</v>
      </c>
    </row>
    <row r="30" ht="20.25" spans="1:1">
      <c r="A30" s="284"/>
    </row>
    <row r="31" ht="20.25" spans="1:1">
      <c r="A31" s="284"/>
    </row>
    <row r="32" ht="20.25" spans="1:1">
      <c r="A32" s="284"/>
    </row>
    <row r="33" ht="20.25" spans="1:1">
      <c r="A33" s="284"/>
    </row>
    <row r="34" ht="20.25" spans="1:1">
      <c r="A34" s="284"/>
    </row>
    <row r="35" ht="20.25" spans="1:1">
      <c r="A35" s="284"/>
    </row>
  </sheetData>
  <pageMargins left="2.75555555555556" right="0.236111111111111" top="1.18055555555556" bottom="1" header="0.5" footer="0.5"/>
  <pageSetup paperSize="8" scale="94" fitToWidth="0"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B19"/>
  <sheetViews>
    <sheetView workbookViewId="0">
      <selection activeCell="P39" sqref="P39"/>
    </sheetView>
  </sheetViews>
  <sheetFormatPr defaultColWidth="9" defaultRowHeight="14.25" outlineLevelCol="1"/>
  <sheetData>
    <row r="19" ht="35.25" spans="2:2">
      <c r="B19" s="28" t="s">
        <v>648</v>
      </c>
    </row>
  </sheetData>
  <printOptions horizontalCentered="1"/>
  <pageMargins left="0.708333333333333" right="0.708333333333333" top="0.747916666666667" bottom="0.747916666666667" header="0.314583333333333" footer="0.314583333333333"/>
  <pageSetup paperSize="8" orientation="landscape" horizontalDpi="600" verticalDpi="600"/>
  <headerFooter alignWithMargins="0" scaleWithDoc="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52"/>
  <sheetViews>
    <sheetView showZeros="0" zoomScale="85" zoomScaleNormal="85" workbookViewId="0">
      <pane xSplit="1" ySplit="3" topLeftCell="D4" activePane="bottomRight" state="frozen"/>
      <selection/>
      <selection pane="topRight"/>
      <selection pane="bottomLeft"/>
      <selection pane="bottomRight" activeCell="H32" sqref="H32"/>
    </sheetView>
  </sheetViews>
  <sheetFormatPr defaultColWidth="9" defaultRowHeight="14.25"/>
  <cols>
    <col min="1" max="1" width="38.2333333333333" style="130" customWidth="1"/>
    <col min="2" max="2" width="11.6166666666667" style="130" customWidth="1"/>
    <col min="3" max="3" width="12.0583333333333" style="130" customWidth="1"/>
    <col min="4" max="4" width="11.6166666666667" style="130" customWidth="1"/>
    <col min="5" max="5" width="10.15" style="130" customWidth="1"/>
    <col min="6" max="6" width="11.6166666666667" style="130" customWidth="1"/>
    <col min="7" max="7" width="12.0583333333333" style="130" customWidth="1"/>
    <col min="8" max="8" width="38.2333333333333" style="130" customWidth="1"/>
    <col min="9" max="9" width="11.6166666666667" style="130" customWidth="1"/>
    <col min="10" max="10" width="12.0583333333333" style="130" customWidth="1"/>
    <col min="11" max="11" width="11.6166666666667" style="130" customWidth="1"/>
    <col min="12" max="12" width="10.15" style="130" customWidth="1"/>
    <col min="13" max="13" width="11.6166666666667" style="130" customWidth="1"/>
    <col min="14" max="14" width="12.0583333333333" style="130" customWidth="1"/>
    <col min="15" max="17" width="9" style="130"/>
    <col min="18" max="18" width="15" style="130" customWidth="1"/>
    <col min="19" max="19" width="11.5" style="130"/>
    <col min="20" max="16384" width="9" style="130"/>
  </cols>
  <sheetData>
    <row r="1" ht="26.25" customHeight="1" spans="1:14">
      <c r="A1" s="131" t="s">
        <v>649</v>
      </c>
      <c r="B1" s="131"/>
      <c r="C1" s="131"/>
      <c r="D1" s="131"/>
      <c r="E1" s="131"/>
      <c r="F1" s="131"/>
      <c r="G1" s="131"/>
      <c r="H1" s="131"/>
      <c r="I1" s="131"/>
      <c r="J1" s="131"/>
      <c r="K1" s="131"/>
      <c r="L1" s="131"/>
      <c r="M1" s="131"/>
      <c r="N1" s="131"/>
    </row>
    <row r="2" s="127" customFormat="1" ht="19.5" customHeight="1" spans="1:14">
      <c r="A2" s="111" t="s">
        <v>650</v>
      </c>
      <c r="B2" s="132"/>
      <c r="C2" s="132"/>
      <c r="D2" s="132"/>
      <c r="E2" s="132"/>
      <c r="F2" s="132"/>
      <c r="G2" s="132"/>
      <c r="H2" s="132"/>
      <c r="I2" s="132"/>
      <c r="J2" s="132"/>
      <c r="K2" s="132"/>
      <c r="L2" s="132"/>
      <c r="M2" s="133" t="s">
        <v>32</v>
      </c>
      <c r="N2" s="133"/>
    </row>
    <row r="3" s="128" customFormat="1" ht="45" customHeight="1" spans="1:14">
      <c r="A3" s="73" t="s">
        <v>33</v>
      </c>
      <c r="B3" s="73" t="s">
        <v>651</v>
      </c>
      <c r="C3" s="73" t="s">
        <v>35</v>
      </c>
      <c r="D3" s="73" t="s">
        <v>36</v>
      </c>
      <c r="E3" s="73" t="s">
        <v>652</v>
      </c>
      <c r="F3" s="73" t="s">
        <v>653</v>
      </c>
      <c r="G3" s="73" t="s">
        <v>39</v>
      </c>
      <c r="H3" s="73" t="s">
        <v>79</v>
      </c>
      <c r="I3" s="73" t="s">
        <v>651</v>
      </c>
      <c r="J3" s="73" t="s">
        <v>35</v>
      </c>
      <c r="K3" s="73" t="s">
        <v>36</v>
      </c>
      <c r="L3" s="73" t="s">
        <v>652</v>
      </c>
      <c r="M3" s="73" t="s">
        <v>653</v>
      </c>
      <c r="N3" s="73" t="s">
        <v>39</v>
      </c>
    </row>
    <row r="4" s="129" customFormat="1" ht="24" customHeight="1" spans="1:14">
      <c r="A4" s="108" t="s">
        <v>654</v>
      </c>
      <c r="B4" s="147">
        <v>1431.295089</v>
      </c>
      <c r="C4" s="147">
        <v>1431.295089</v>
      </c>
      <c r="D4" s="147">
        <v>1208.132926</v>
      </c>
      <c r="E4" s="136">
        <f t="shared" ref="E4:E11" si="0">IFERROR(D4/C4,"※")</f>
        <v>0.844083749944314</v>
      </c>
      <c r="F4" s="147">
        <v>1502</v>
      </c>
      <c r="G4" s="136">
        <f t="shared" ref="G4:G11" si="1">IFERROR(D4/F4-1,"※")</f>
        <v>-0.195650515312916</v>
      </c>
      <c r="H4" s="134" t="s">
        <v>655</v>
      </c>
      <c r="I4" s="135">
        <v>133</v>
      </c>
      <c r="J4" s="135">
        <v>133</v>
      </c>
      <c r="K4" s="135">
        <f>K5</f>
        <v>184</v>
      </c>
      <c r="L4" s="136">
        <f>IFERROR(K4/J4,"※")</f>
        <v>1.38345864661654</v>
      </c>
      <c r="M4" s="135">
        <v>176</v>
      </c>
      <c r="N4" s="136">
        <f>IFERROR(K4/M4-1,"※")</f>
        <v>0.0454545454545454</v>
      </c>
    </row>
    <row r="5" s="128" customFormat="1" ht="22" customHeight="1" spans="1:14">
      <c r="A5" s="156" t="s">
        <v>656</v>
      </c>
      <c r="B5" s="140">
        <v>1431.295089</v>
      </c>
      <c r="C5" s="140">
        <v>1431.295089</v>
      </c>
      <c r="D5" s="140">
        <v>1164.387626</v>
      </c>
      <c r="E5" s="139">
        <f t="shared" si="0"/>
        <v>0.813520311044678</v>
      </c>
      <c r="F5" s="140">
        <v>1502</v>
      </c>
      <c r="G5" s="139">
        <f t="shared" si="1"/>
        <v>-0.224775215712384</v>
      </c>
      <c r="H5" s="137" t="s">
        <v>657</v>
      </c>
      <c r="I5" s="138">
        <v>133</v>
      </c>
      <c r="J5" s="138">
        <v>133</v>
      </c>
      <c r="K5" s="138">
        <f>K6</f>
        <v>184</v>
      </c>
      <c r="L5" s="139">
        <f t="shared" ref="L5:L32" si="2">IFERROR(K5/J5,"※")</f>
        <v>1.38345864661654</v>
      </c>
      <c r="M5" s="138">
        <v>176</v>
      </c>
      <c r="N5" s="139">
        <f t="shared" ref="N5:N32" si="3">IFERROR(K5/M5-1,"※")</f>
        <v>0.0454545454545454</v>
      </c>
    </row>
    <row r="6" s="128" customFormat="1" ht="22" customHeight="1" spans="1:14">
      <c r="A6" s="156" t="s">
        <v>658</v>
      </c>
      <c r="B6" s="140">
        <v>1431.295089</v>
      </c>
      <c r="C6" s="140">
        <v>1431.295089</v>
      </c>
      <c r="D6" s="140">
        <v>1164.387626</v>
      </c>
      <c r="E6" s="139">
        <f t="shared" si="0"/>
        <v>0.813520311044678</v>
      </c>
      <c r="F6" s="140">
        <v>1502</v>
      </c>
      <c r="G6" s="139">
        <f t="shared" si="1"/>
        <v>-0.224775215712384</v>
      </c>
      <c r="H6" s="137" t="s">
        <v>659</v>
      </c>
      <c r="I6" s="140">
        <v>133</v>
      </c>
      <c r="J6" s="140">
        <v>133</v>
      </c>
      <c r="K6" s="123">
        <f>242-58</f>
        <v>184</v>
      </c>
      <c r="L6" s="139">
        <f t="shared" si="2"/>
        <v>1.38345864661654</v>
      </c>
      <c r="M6" s="140">
        <v>176</v>
      </c>
      <c r="N6" s="139">
        <f t="shared" si="3"/>
        <v>0.0454545454545454</v>
      </c>
    </row>
    <row r="7" s="129" customFormat="1" ht="24" customHeight="1" spans="1:14">
      <c r="A7" s="156" t="s">
        <v>660</v>
      </c>
      <c r="B7" s="140">
        <v>0</v>
      </c>
      <c r="C7" s="140">
        <v>0</v>
      </c>
      <c r="D7" s="140">
        <v>43.7453</v>
      </c>
      <c r="E7" s="139" t="str">
        <f t="shared" si="0"/>
        <v>※</v>
      </c>
      <c r="F7" s="140">
        <v>0</v>
      </c>
      <c r="G7" s="139" t="str">
        <f t="shared" si="1"/>
        <v>※</v>
      </c>
      <c r="H7" s="134" t="s">
        <v>661</v>
      </c>
      <c r="I7" s="135">
        <v>49938.992315</v>
      </c>
      <c r="J7" s="135">
        <v>57488.992315</v>
      </c>
      <c r="K7" s="135">
        <v>65190.93405</v>
      </c>
      <c r="L7" s="136">
        <f t="shared" si="2"/>
        <v>1.13397246020245</v>
      </c>
      <c r="M7" s="135">
        <v>203176</v>
      </c>
      <c r="N7" s="136">
        <f t="shared" si="3"/>
        <v>-0.679140577381187</v>
      </c>
    </row>
    <row r="8" s="128" customFormat="1" ht="22" customHeight="1" spans="1:14">
      <c r="A8" s="156" t="s">
        <v>662</v>
      </c>
      <c r="B8" s="150">
        <v>0</v>
      </c>
      <c r="C8" s="150">
        <v>0</v>
      </c>
      <c r="D8" s="150">
        <v>43.7453</v>
      </c>
      <c r="E8" s="139" t="str">
        <f t="shared" si="0"/>
        <v>※</v>
      </c>
      <c r="F8" s="150">
        <v>0</v>
      </c>
      <c r="G8" s="139" t="str">
        <f t="shared" si="1"/>
        <v>※</v>
      </c>
      <c r="H8" s="137" t="s">
        <v>663</v>
      </c>
      <c r="I8" s="123">
        <v>42938.992315</v>
      </c>
      <c r="J8" s="123">
        <v>37988.992315</v>
      </c>
      <c r="K8" s="123">
        <v>45690.93405</v>
      </c>
      <c r="L8" s="139">
        <f t="shared" si="2"/>
        <v>1.20274140654052</v>
      </c>
      <c r="M8" s="123">
        <v>203176</v>
      </c>
      <c r="N8" s="139">
        <f t="shared" si="3"/>
        <v>-0.775116480046856</v>
      </c>
    </row>
    <row r="9" s="128" customFormat="1" ht="20" customHeight="1" spans="1:14">
      <c r="A9" s="93" t="s">
        <v>664</v>
      </c>
      <c r="B9" s="157">
        <v>202</v>
      </c>
      <c r="C9" s="157">
        <v>568.0284</v>
      </c>
      <c r="D9" s="158">
        <v>943.0284</v>
      </c>
      <c r="E9" s="136">
        <f t="shared" si="0"/>
        <v>1.6601782586927</v>
      </c>
      <c r="F9" s="158">
        <v>0</v>
      </c>
      <c r="G9" s="136" t="str">
        <f t="shared" si="1"/>
        <v>※</v>
      </c>
      <c r="H9" s="117" t="s">
        <v>665</v>
      </c>
      <c r="I9" s="123">
        <v>36442.992315</v>
      </c>
      <c r="J9" s="123">
        <v>31492.992315</v>
      </c>
      <c r="K9" s="123">
        <v>30555.991854</v>
      </c>
      <c r="L9" s="139">
        <f t="shared" si="2"/>
        <v>0.970247334656932</v>
      </c>
      <c r="M9" s="123">
        <v>175015</v>
      </c>
      <c r="N9" s="139">
        <f t="shared" si="3"/>
        <v>-0.825409297180242</v>
      </c>
    </row>
    <row r="10" s="128" customFormat="1" ht="32" customHeight="1" spans="1:14">
      <c r="A10" s="95" t="s">
        <v>666</v>
      </c>
      <c r="B10" s="159">
        <v>202</v>
      </c>
      <c r="C10" s="160">
        <v>568.0284</v>
      </c>
      <c r="D10" s="144">
        <v>943.0284</v>
      </c>
      <c r="E10" s="139">
        <f t="shared" si="0"/>
        <v>1.6601782586927</v>
      </c>
      <c r="F10" s="144">
        <v>0</v>
      </c>
      <c r="G10" s="139" t="str">
        <f t="shared" si="1"/>
        <v>※</v>
      </c>
      <c r="H10" s="141" t="s">
        <v>667</v>
      </c>
      <c r="I10" s="123">
        <v>6496</v>
      </c>
      <c r="J10" s="123">
        <v>6496</v>
      </c>
      <c r="K10" s="123">
        <v>12729.942196</v>
      </c>
      <c r="L10" s="139">
        <f t="shared" si="2"/>
        <v>1.95965858928571</v>
      </c>
      <c r="M10" s="123">
        <v>12809</v>
      </c>
      <c r="N10" s="139">
        <f t="shared" si="3"/>
        <v>-0.00617205121399012</v>
      </c>
    </row>
    <row r="11" s="128" customFormat="1" ht="32" customHeight="1" spans="1:14">
      <c r="A11" s="95" t="s">
        <v>668</v>
      </c>
      <c r="B11" s="150">
        <v>202</v>
      </c>
      <c r="C11" s="150">
        <v>568.0284</v>
      </c>
      <c r="D11" s="144">
        <v>943.0284</v>
      </c>
      <c r="E11" s="139">
        <f t="shared" si="0"/>
        <v>1.6601782586927</v>
      </c>
      <c r="F11" s="144">
        <v>0</v>
      </c>
      <c r="G11" s="139" t="str">
        <f t="shared" si="1"/>
        <v>※</v>
      </c>
      <c r="H11" s="137" t="s">
        <v>669</v>
      </c>
      <c r="I11" s="123">
        <v>0</v>
      </c>
      <c r="J11" s="123">
        <v>0</v>
      </c>
      <c r="K11" s="123">
        <v>2405</v>
      </c>
      <c r="L11" s="139" t="str">
        <f t="shared" si="2"/>
        <v>※</v>
      </c>
      <c r="M11" s="123">
        <v>15352</v>
      </c>
      <c r="N11" s="139">
        <f t="shared" si="3"/>
        <v>-0.843342886920271</v>
      </c>
    </row>
    <row r="12" s="129" customFormat="1" ht="32" customHeight="1" spans="1:14">
      <c r="A12" s="161"/>
      <c r="B12" s="162"/>
      <c r="C12" s="162"/>
      <c r="D12" s="126"/>
      <c r="E12" s="136"/>
      <c r="F12" s="126"/>
      <c r="G12" s="136"/>
      <c r="H12" s="142" t="s">
        <v>670</v>
      </c>
      <c r="I12" s="123">
        <v>7000</v>
      </c>
      <c r="J12" s="123">
        <v>19500</v>
      </c>
      <c r="K12" s="123">
        <v>19500</v>
      </c>
      <c r="L12" s="139">
        <f t="shared" si="2"/>
        <v>1</v>
      </c>
      <c r="M12" s="123">
        <v>0</v>
      </c>
      <c r="N12" s="139" t="str">
        <f t="shared" si="3"/>
        <v>※</v>
      </c>
    </row>
    <row r="13" s="128" customFormat="1" ht="20" customHeight="1" spans="1:14">
      <c r="A13" s="163"/>
      <c r="B13" s="152"/>
      <c r="C13" s="152"/>
      <c r="D13" s="123"/>
      <c r="E13" s="139"/>
      <c r="F13" s="123"/>
      <c r="G13" s="139"/>
      <c r="H13" s="117" t="s">
        <v>665</v>
      </c>
      <c r="I13" s="123">
        <v>7000</v>
      </c>
      <c r="J13" s="123">
        <v>19500</v>
      </c>
      <c r="K13" s="123">
        <v>19500</v>
      </c>
      <c r="L13" s="139">
        <f t="shared" si="2"/>
        <v>1</v>
      </c>
      <c r="M13" s="123">
        <v>0</v>
      </c>
      <c r="N13" s="139" t="str">
        <f t="shared" si="3"/>
        <v>※</v>
      </c>
    </row>
    <row r="14" s="128" customFormat="1" ht="20" customHeight="1" spans="1:14">
      <c r="A14" s="163"/>
      <c r="B14" s="96"/>
      <c r="C14" s="96"/>
      <c r="D14" s="140"/>
      <c r="E14" s="139"/>
      <c r="F14" s="140"/>
      <c r="G14" s="139"/>
      <c r="H14" s="134" t="s">
        <v>671</v>
      </c>
      <c r="I14" s="135">
        <v>26321.028647</v>
      </c>
      <c r="J14" s="135">
        <v>54821.028647</v>
      </c>
      <c r="K14" s="135">
        <v>53974.792659</v>
      </c>
      <c r="L14" s="136">
        <f t="shared" si="2"/>
        <v>0.984563660900108</v>
      </c>
      <c r="M14" s="135">
        <v>11718</v>
      </c>
      <c r="N14" s="136">
        <f t="shared" si="3"/>
        <v>3.60614376676907</v>
      </c>
    </row>
    <row r="15" s="128" customFormat="1" ht="20" customHeight="1" spans="1:18">
      <c r="A15" s="163"/>
      <c r="B15" s="96"/>
      <c r="C15" s="96"/>
      <c r="D15" s="140"/>
      <c r="E15" s="139"/>
      <c r="F15" s="140"/>
      <c r="G15" s="139"/>
      <c r="H15" s="137" t="s">
        <v>672</v>
      </c>
      <c r="I15" s="143">
        <v>6321.028647</v>
      </c>
      <c r="J15" s="143">
        <v>6321.028647</v>
      </c>
      <c r="K15" s="143">
        <v>5474.792659</v>
      </c>
      <c r="L15" s="139">
        <f t="shared" si="2"/>
        <v>0.866123690421554</v>
      </c>
      <c r="M15" s="143">
        <v>5718</v>
      </c>
      <c r="N15" s="139">
        <f t="shared" si="3"/>
        <v>-0.0425336378104233</v>
      </c>
      <c r="R15" s="154"/>
    </row>
    <row r="16" s="128" customFormat="1" ht="20" customHeight="1" spans="1:14">
      <c r="A16" s="163"/>
      <c r="B16" s="143"/>
      <c r="C16" s="143"/>
      <c r="D16" s="143"/>
      <c r="E16" s="164"/>
      <c r="F16" s="143"/>
      <c r="G16" s="164"/>
      <c r="H16" s="137" t="s">
        <v>673</v>
      </c>
      <c r="I16" s="143">
        <v>4527.33</v>
      </c>
      <c r="J16" s="143">
        <v>4527.33</v>
      </c>
      <c r="K16" s="144">
        <v>3665.951365</v>
      </c>
      <c r="L16" s="139">
        <f t="shared" si="2"/>
        <v>0.809738049799772</v>
      </c>
      <c r="M16" s="143">
        <v>4094</v>
      </c>
      <c r="N16" s="139">
        <f t="shared" si="3"/>
        <v>-0.10455511358085</v>
      </c>
    </row>
    <row r="17" s="128" customFormat="1" ht="20" customHeight="1" spans="1:14">
      <c r="A17" s="163"/>
      <c r="B17" s="143"/>
      <c r="C17" s="143"/>
      <c r="D17" s="143"/>
      <c r="E17" s="164"/>
      <c r="F17" s="143"/>
      <c r="G17" s="164"/>
      <c r="H17" s="137" t="s">
        <v>674</v>
      </c>
      <c r="I17" s="143">
        <v>1793.698647</v>
      </c>
      <c r="J17" s="143">
        <v>1793.698647</v>
      </c>
      <c r="K17" s="123">
        <v>1808.841294</v>
      </c>
      <c r="L17" s="139">
        <f t="shared" si="2"/>
        <v>1.00844213548654</v>
      </c>
      <c r="M17" s="143">
        <v>1624</v>
      </c>
      <c r="N17" s="139">
        <f t="shared" si="3"/>
        <v>0.113818530788177</v>
      </c>
    </row>
    <row r="18" s="128" customFormat="1" ht="32" customHeight="1" spans="1:14">
      <c r="A18" s="163"/>
      <c r="B18" s="143"/>
      <c r="C18" s="143"/>
      <c r="D18" s="143"/>
      <c r="E18" s="164"/>
      <c r="F18" s="143"/>
      <c r="G18" s="164"/>
      <c r="H18" s="137" t="s">
        <v>675</v>
      </c>
      <c r="I18" s="143">
        <v>20000</v>
      </c>
      <c r="J18" s="143">
        <v>48500</v>
      </c>
      <c r="K18" s="143">
        <v>48500</v>
      </c>
      <c r="L18" s="139">
        <f t="shared" si="2"/>
        <v>1</v>
      </c>
      <c r="M18" s="143">
        <v>6000</v>
      </c>
      <c r="N18" s="139">
        <f t="shared" si="3"/>
        <v>7.08333333333333</v>
      </c>
    </row>
    <row r="19" s="128" customFormat="1" ht="32" customHeight="1" spans="1:14">
      <c r="A19" s="163"/>
      <c r="B19" s="143"/>
      <c r="C19" s="143"/>
      <c r="D19" s="143"/>
      <c r="E19" s="164"/>
      <c r="F19" s="143"/>
      <c r="G19" s="164"/>
      <c r="H19" s="137" t="s">
        <v>676</v>
      </c>
      <c r="I19" s="143">
        <v>20000</v>
      </c>
      <c r="J19" s="143">
        <v>48500</v>
      </c>
      <c r="K19" s="143">
        <v>48500</v>
      </c>
      <c r="L19" s="139">
        <f t="shared" si="2"/>
        <v>1</v>
      </c>
      <c r="M19" s="143">
        <v>6000</v>
      </c>
      <c r="N19" s="139">
        <f t="shared" si="3"/>
        <v>7.08333333333333</v>
      </c>
    </row>
    <row r="20" s="128" customFormat="1" ht="20" customHeight="1" spans="1:14">
      <c r="A20" s="163"/>
      <c r="B20" s="143"/>
      <c r="C20" s="143"/>
      <c r="D20" s="143"/>
      <c r="E20" s="164"/>
      <c r="F20" s="143"/>
      <c r="G20" s="164"/>
      <c r="H20" s="145" t="s">
        <v>677</v>
      </c>
      <c r="I20" s="126">
        <v>2696.0101</v>
      </c>
      <c r="J20" s="126">
        <v>3382.669126</v>
      </c>
      <c r="K20" s="126">
        <v>3382.669125</v>
      </c>
      <c r="L20" s="136">
        <f t="shared" si="2"/>
        <v>0.999999999704375</v>
      </c>
      <c r="M20" s="126">
        <v>0</v>
      </c>
      <c r="N20" s="136" t="str">
        <f t="shared" si="3"/>
        <v>※</v>
      </c>
    </row>
    <row r="21" s="128" customFormat="1" ht="20" customHeight="1" spans="1:14">
      <c r="A21" s="163"/>
      <c r="B21" s="143"/>
      <c r="C21" s="143"/>
      <c r="D21" s="143"/>
      <c r="E21" s="164"/>
      <c r="F21" s="143"/>
      <c r="G21" s="164"/>
      <c r="H21" s="146" t="s">
        <v>678</v>
      </c>
      <c r="I21" s="123">
        <v>2696.0101</v>
      </c>
      <c r="J21" s="123">
        <v>3382.669126</v>
      </c>
      <c r="K21" s="123">
        <v>3382.669125</v>
      </c>
      <c r="L21" s="139">
        <f t="shared" si="2"/>
        <v>0.999999999704375</v>
      </c>
      <c r="M21" s="123">
        <v>0</v>
      </c>
      <c r="N21" s="139" t="str">
        <f t="shared" si="3"/>
        <v>※</v>
      </c>
    </row>
    <row r="22" s="128" customFormat="1" ht="20" customHeight="1" spans="1:14">
      <c r="A22" s="163"/>
      <c r="B22" s="143"/>
      <c r="C22" s="143"/>
      <c r="D22" s="143"/>
      <c r="E22" s="164"/>
      <c r="F22" s="143"/>
      <c r="G22" s="164"/>
      <c r="H22" s="146" t="s">
        <v>679</v>
      </c>
      <c r="I22" s="140">
        <v>2494</v>
      </c>
      <c r="J22" s="140">
        <v>2494.1247</v>
      </c>
      <c r="K22" s="140">
        <v>2494.1247</v>
      </c>
      <c r="L22" s="139">
        <f t="shared" ref="L22:L38" si="4">IFERROR(K22/J22,"※")</f>
        <v>1</v>
      </c>
      <c r="M22" s="140">
        <v>0</v>
      </c>
      <c r="N22" s="139" t="str">
        <f t="shared" ref="N22:N38" si="5">IFERROR(K22/M22-1,"※")</f>
        <v>※</v>
      </c>
    </row>
    <row r="23" s="128" customFormat="1" ht="32" customHeight="1" spans="1:14">
      <c r="A23" s="163"/>
      <c r="B23" s="143"/>
      <c r="C23" s="143"/>
      <c r="D23" s="143"/>
      <c r="E23" s="164"/>
      <c r="F23" s="143"/>
      <c r="G23" s="164"/>
      <c r="H23" s="146" t="s">
        <v>680</v>
      </c>
      <c r="I23" s="140">
        <v>202.0101</v>
      </c>
      <c r="J23" s="140">
        <v>888.544426</v>
      </c>
      <c r="K23" s="140">
        <v>888.544425</v>
      </c>
      <c r="L23" s="139">
        <f t="shared" si="4"/>
        <v>0.999999998874564</v>
      </c>
      <c r="M23" s="140">
        <v>0</v>
      </c>
      <c r="N23" s="139" t="str">
        <f t="shared" si="5"/>
        <v>※</v>
      </c>
    </row>
    <row r="24" s="128" customFormat="1" ht="20" customHeight="1" spans="1:14">
      <c r="A24" s="163"/>
      <c r="B24" s="143"/>
      <c r="C24" s="143"/>
      <c r="D24" s="143"/>
      <c r="E24" s="164"/>
      <c r="F24" s="143"/>
      <c r="G24" s="164"/>
      <c r="H24" s="134" t="s">
        <v>681</v>
      </c>
      <c r="I24" s="147">
        <v>27</v>
      </c>
      <c r="J24" s="147">
        <v>74.45</v>
      </c>
      <c r="K24" s="147">
        <v>73.44</v>
      </c>
      <c r="L24" s="136">
        <f t="shared" si="4"/>
        <v>0.986433848220282</v>
      </c>
      <c r="M24" s="147">
        <v>88</v>
      </c>
      <c r="N24" s="136">
        <f t="shared" si="5"/>
        <v>-0.165454545454546</v>
      </c>
    </row>
    <row r="25" s="128" customFormat="1" ht="20" customHeight="1" spans="1:14">
      <c r="A25" s="163"/>
      <c r="B25" s="143"/>
      <c r="C25" s="143"/>
      <c r="D25" s="143"/>
      <c r="E25" s="164"/>
      <c r="F25" s="143"/>
      <c r="G25" s="164"/>
      <c r="H25" s="137" t="s">
        <v>682</v>
      </c>
      <c r="I25" s="140">
        <v>27</v>
      </c>
      <c r="J25" s="140">
        <v>74.45</v>
      </c>
      <c r="K25" s="140">
        <v>73.44</v>
      </c>
      <c r="L25" s="139">
        <f t="shared" si="4"/>
        <v>0.986433848220282</v>
      </c>
      <c r="M25" s="140">
        <v>88</v>
      </c>
      <c r="N25" s="139">
        <f t="shared" si="5"/>
        <v>-0.165454545454546</v>
      </c>
    </row>
    <row r="26" s="128" customFormat="1" ht="32" customHeight="1" spans="1:14">
      <c r="A26" s="163"/>
      <c r="B26" s="143"/>
      <c r="C26" s="143"/>
      <c r="D26" s="143"/>
      <c r="E26" s="164"/>
      <c r="F26" s="143"/>
      <c r="G26" s="164"/>
      <c r="H26" s="137" t="s">
        <v>683</v>
      </c>
      <c r="I26" s="140">
        <v>27</v>
      </c>
      <c r="J26" s="140">
        <v>21.45</v>
      </c>
      <c r="K26" s="123">
        <v>21.06</v>
      </c>
      <c r="L26" s="139">
        <f t="shared" si="4"/>
        <v>0.981818181818182</v>
      </c>
      <c r="M26" s="140">
        <v>88</v>
      </c>
      <c r="N26" s="139">
        <f t="shared" si="5"/>
        <v>-0.760681818181818</v>
      </c>
    </row>
    <row r="27" s="128" customFormat="1" ht="32" customHeight="1" spans="1:14">
      <c r="A27" s="163"/>
      <c r="B27" s="143"/>
      <c r="C27" s="143"/>
      <c r="D27" s="143"/>
      <c r="E27" s="164"/>
      <c r="F27" s="143"/>
      <c r="G27" s="164"/>
      <c r="H27" s="137" t="s">
        <v>684</v>
      </c>
      <c r="I27" s="140">
        <v>0</v>
      </c>
      <c r="J27" s="140">
        <v>53</v>
      </c>
      <c r="K27" s="123">
        <v>52.38</v>
      </c>
      <c r="L27" s="139">
        <f t="shared" si="4"/>
        <v>0.988301886792453</v>
      </c>
      <c r="M27" s="140">
        <v>0</v>
      </c>
      <c r="N27" s="139" t="str">
        <f t="shared" si="5"/>
        <v>※</v>
      </c>
    </row>
    <row r="28" s="128" customFormat="1" ht="20" customHeight="1" spans="1:14">
      <c r="A28" s="163"/>
      <c r="B28" s="143"/>
      <c r="C28" s="143"/>
      <c r="D28" s="143"/>
      <c r="E28" s="164"/>
      <c r="F28" s="143"/>
      <c r="G28" s="164"/>
      <c r="H28" s="145" t="s">
        <v>685</v>
      </c>
      <c r="I28" s="126">
        <v>0</v>
      </c>
      <c r="J28" s="126">
        <v>72000</v>
      </c>
      <c r="K28" s="126">
        <v>72000</v>
      </c>
      <c r="L28" s="136">
        <f t="shared" si="4"/>
        <v>1</v>
      </c>
      <c r="M28" s="126">
        <v>0</v>
      </c>
      <c r="N28" s="136" t="str">
        <f t="shared" si="5"/>
        <v>※</v>
      </c>
    </row>
    <row r="29" s="128" customFormat="1" ht="20" customHeight="1" spans="1:14">
      <c r="A29" s="163"/>
      <c r="B29" s="143"/>
      <c r="C29" s="143"/>
      <c r="D29" s="143"/>
      <c r="E29" s="164"/>
      <c r="F29" s="143"/>
      <c r="G29" s="164"/>
      <c r="H29" s="146" t="s">
        <v>555</v>
      </c>
      <c r="I29" s="140">
        <v>0</v>
      </c>
      <c r="J29" s="140">
        <v>20000</v>
      </c>
      <c r="K29" s="140">
        <v>20000</v>
      </c>
      <c r="L29" s="139">
        <f t="shared" si="4"/>
        <v>1</v>
      </c>
      <c r="M29" s="140">
        <v>0</v>
      </c>
      <c r="N29" s="139" t="str">
        <f t="shared" si="5"/>
        <v>※</v>
      </c>
    </row>
    <row r="30" s="128" customFormat="1" ht="20" customHeight="1" spans="1:14">
      <c r="A30" s="163"/>
      <c r="B30" s="143"/>
      <c r="C30" s="143"/>
      <c r="D30" s="143"/>
      <c r="E30" s="164"/>
      <c r="F30" s="143"/>
      <c r="G30" s="164"/>
      <c r="H30" s="146" t="s">
        <v>686</v>
      </c>
      <c r="I30" s="123">
        <v>0</v>
      </c>
      <c r="J30" s="140">
        <v>12000</v>
      </c>
      <c r="K30" s="123">
        <v>12000</v>
      </c>
      <c r="L30" s="139">
        <f t="shared" si="4"/>
        <v>1</v>
      </c>
      <c r="M30" s="123">
        <v>0</v>
      </c>
      <c r="N30" s="139" t="str">
        <f t="shared" si="5"/>
        <v>※</v>
      </c>
    </row>
    <row r="31" s="128" customFormat="1" ht="20" customHeight="1" spans="1:14">
      <c r="A31" s="163"/>
      <c r="B31" s="143"/>
      <c r="C31" s="143"/>
      <c r="D31" s="143"/>
      <c r="E31" s="164"/>
      <c r="F31" s="143"/>
      <c r="G31" s="164"/>
      <c r="H31" s="146" t="s">
        <v>687</v>
      </c>
      <c r="I31" s="123">
        <v>0</v>
      </c>
      <c r="J31" s="140">
        <v>5000</v>
      </c>
      <c r="K31" s="148">
        <v>5000</v>
      </c>
      <c r="L31" s="139">
        <f t="shared" si="4"/>
        <v>1</v>
      </c>
      <c r="M31" s="123">
        <v>0</v>
      </c>
      <c r="N31" s="139" t="str">
        <f t="shared" si="5"/>
        <v>※</v>
      </c>
    </row>
    <row r="32" s="128" customFormat="1" ht="20" customHeight="1" spans="1:14">
      <c r="A32" s="163"/>
      <c r="B32" s="143"/>
      <c r="C32" s="143"/>
      <c r="D32" s="143"/>
      <c r="E32" s="164"/>
      <c r="F32" s="143"/>
      <c r="G32" s="164"/>
      <c r="H32" s="146" t="s">
        <v>688</v>
      </c>
      <c r="I32" s="123">
        <v>0</v>
      </c>
      <c r="J32" s="140">
        <v>3000</v>
      </c>
      <c r="K32" s="148">
        <v>3000</v>
      </c>
      <c r="L32" s="139">
        <f t="shared" si="4"/>
        <v>1</v>
      </c>
      <c r="M32" s="123">
        <v>0</v>
      </c>
      <c r="N32" s="139" t="str">
        <f t="shared" si="5"/>
        <v>※</v>
      </c>
    </row>
    <row r="33" s="128" customFormat="1" ht="20" customHeight="1" spans="1:14">
      <c r="A33" s="163"/>
      <c r="B33" s="143"/>
      <c r="C33" s="143"/>
      <c r="D33" s="143"/>
      <c r="E33" s="164"/>
      <c r="F33" s="143"/>
      <c r="G33" s="164"/>
      <c r="H33" s="146" t="s">
        <v>689</v>
      </c>
      <c r="I33" s="140">
        <v>0</v>
      </c>
      <c r="J33" s="140">
        <v>52000</v>
      </c>
      <c r="K33" s="149">
        <v>52000</v>
      </c>
      <c r="L33" s="139">
        <f t="shared" si="4"/>
        <v>1</v>
      </c>
      <c r="M33" s="140">
        <v>0</v>
      </c>
      <c r="N33" s="139" t="str">
        <f t="shared" si="5"/>
        <v>※</v>
      </c>
    </row>
    <row r="34" s="128" customFormat="1" ht="20" customHeight="1" spans="1:14">
      <c r="A34" s="163"/>
      <c r="B34" s="143"/>
      <c r="C34" s="143"/>
      <c r="D34" s="143"/>
      <c r="E34" s="164"/>
      <c r="F34" s="143"/>
      <c r="G34" s="164"/>
      <c r="H34" s="146" t="s">
        <v>690</v>
      </c>
      <c r="I34" s="123">
        <v>0</v>
      </c>
      <c r="J34" s="140">
        <v>18913.44</v>
      </c>
      <c r="K34" s="148">
        <v>19913</v>
      </c>
      <c r="L34" s="139">
        <f t="shared" si="4"/>
        <v>1.05284919083995</v>
      </c>
      <c r="M34" s="123">
        <v>0</v>
      </c>
      <c r="N34" s="139" t="str">
        <f t="shared" si="5"/>
        <v>※</v>
      </c>
    </row>
    <row r="35" s="128" customFormat="1" ht="20" customHeight="1" spans="1:14">
      <c r="A35" s="163"/>
      <c r="B35" s="143"/>
      <c r="C35" s="143"/>
      <c r="D35" s="143"/>
      <c r="E35" s="164"/>
      <c r="F35" s="143"/>
      <c r="G35" s="164"/>
      <c r="H35" s="146" t="s">
        <v>691</v>
      </c>
      <c r="I35" s="123">
        <v>0</v>
      </c>
      <c r="J35" s="140">
        <v>1000</v>
      </c>
      <c r="K35" s="148">
        <v>1000</v>
      </c>
      <c r="L35" s="139">
        <f t="shared" si="4"/>
        <v>1</v>
      </c>
      <c r="M35" s="123">
        <v>0</v>
      </c>
      <c r="N35" s="139" t="str">
        <f t="shared" si="5"/>
        <v>※</v>
      </c>
    </row>
    <row r="36" s="128" customFormat="1" ht="20" customHeight="1" spans="1:14">
      <c r="A36" s="163"/>
      <c r="B36" s="143"/>
      <c r="C36" s="143"/>
      <c r="D36" s="143"/>
      <c r="E36" s="164"/>
      <c r="F36" s="143"/>
      <c r="G36" s="164"/>
      <c r="H36" s="146" t="s">
        <v>692</v>
      </c>
      <c r="I36" s="123">
        <v>0</v>
      </c>
      <c r="J36" s="140">
        <v>5114.6</v>
      </c>
      <c r="K36" s="148">
        <v>4216</v>
      </c>
      <c r="L36" s="139">
        <f t="shared" si="4"/>
        <v>0.824306886169006</v>
      </c>
      <c r="M36" s="123">
        <v>0</v>
      </c>
      <c r="N36" s="139" t="str">
        <f t="shared" si="5"/>
        <v>※</v>
      </c>
    </row>
    <row r="37" s="128" customFormat="1" ht="20" customHeight="1" spans="1:14">
      <c r="A37" s="163"/>
      <c r="B37" s="143"/>
      <c r="C37" s="143"/>
      <c r="D37" s="143"/>
      <c r="E37" s="164"/>
      <c r="F37" s="143"/>
      <c r="G37" s="164"/>
      <c r="H37" s="146" t="s">
        <v>693</v>
      </c>
      <c r="I37" s="123">
        <v>0</v>
      </c>
      <c r="J37" s="140">
        <v>637.95</v>
      </c>
      <c r="K37" s="148">
        <v>635</v>
      </c>
      <c r="L37" s="139">
        <f t="shared" si="4"/>
        <v>0.995375813151501</v>
      </c>
      <c r="M37" s="123">
        <v>0</v>
      </c>
      <c r="N37" s="139" t="str">
        <f t="shared" si="5"/>
        <v>※</v>
      </c>
    </row>
    <row r="38" s="128" customFormat="1" ht="20" customHeight="1" spans="1:14">
      <c r="A38" s="163"/>
      <c r="B38" s="143"/>
      <c r="C38" s="143"/>
      <c r="D38" s="143"/>
      <c r="E38" s="164"/>
      <c r="F38" s="143"/>
      <c r="G38" s="164"/>
      <c r="H38" s="146" t="s">
        <v>694</v>
      </c>
      <c r="I38" s="123">
        <v>0</v>
      </c>
      <c r="J38" s="140">
        <v>26334.01</v>
      </c>
      <c r="K38" s="148">
        <v>26236</v>
      </c>
      <c r="L38" s="139">
        <f t="shared" si="4"/>
        <v>0.996278196902029</v>
      </c>
      <c r="M38" s="123">
        <v>0</v>
      </c>
      <c r="N38" s="139" t="str">
        <f t="shared" si="5"/>
        <v>※</v>
      </c>
    </row>
    <row r="39" s="128" customFormat="1" ht="20" customHeight="1" spans="1:14">
      <c r="A39" s="163"/>
      <c r="B39" s="143"/>
      <c r="C39" s="143"/>
      <c r="D39" s="143"/>
      <c r="E39" s="164"/>
      <c r="F39" s="143"/>
      <c r="G39" s="164"/>
      <c r="H39" s="137"/>
      <c r="I39" s="150"/>
      <c r="J39" s="150"/>
      <c r="K39" s="151"/>
      <c r="L39" s="139"/>
      <c r="M39" s="152"/>
      <c r="N39" s="139"/>
    </row>
    <row r="40" s="129" customFormat="1" ht="28" customHeight="1" spans="1:14">
      <c r="A40" s="165" t="s">
        <v>695</v>
      </c>
      <c r="B40" s="135">
        <f t="shared" ref="B40:F40" si="6">SUM(B4,B9)</f>
        <v>1633.295089</v>
      </c>
      <c r="C40" s="135">
        <f t="shared" si="6"/>
        <v>1999.323489</v>
      </c>
      <c r="D40" s="135">
        <f t="shared" si="6"/>
        <v>2151.161326</v>
      </c>
      <c r="E40" s="136">
        <f>IFERROR(D40/C40,"※")</f>
        <v>1.07594460718107</v>
      </c>
      <c r="F40" s="135">
        <f t="shared" si="6"/>
        <v>1502</v>
      </c>
      <c r="G40" s="136">
        <f>IFERROR(D40/F40-1,"※")</f>
        <v>0.432197953395473</v>
      </c>
      <c r="H40" s="153" t="s">
        <v>696</v>
      </c>
      <c r="I40" s="135">
        <f t="shared" ref="I40:M40" si="7">SUM(I4,I7,I14,I20,I24,I28)</f>
        <v>79116.031062</v>
      </c>
      <c r="J40" s="135">
        <f t="shared" si="7"/>
        <v>187900.140088</v>
      </c>
      <c r="K40" s="135">
        <f t="shared" si="7"/>
        <v>194805.835834</v>
      </c>
      <c r="L40" s="136">
        <f>IFERROR(K40/J40,"※")</f>
        <v>1.03675194570247</v>
      </c>
      <c r="M40" s="135">
        <f>SUM(M4,M7,M14,M20,M24,M28)</f>
        <v>215158</v>
      </c>
      <c r="N40" s="136">
        <f>IFERROR(K40/M40-1,"※")</f>
        <v>-0.094591714767752</v>
      </c>
    </row>
    <row r="41" s="129" customFormat="1" ht="33" customHeight="1" spans="1:14">
      <c r="A41" s="108" t="s">
        <v>66</v>
      </c>
      <c r="B41" s="135">
        <v>397612.33</v>
      </c>
      <c r="C41" s="135">
        <v>510612.33</v>
      </c>
      <c r="D41" s="135">
        <f>D42+D49+D51</f>
        <v>634531.594872</v>
      </c>
      <c r="E41" s="136">
        <f>IFERROR(D41/C41,"※")</f>
        <v>1.24268756861394</v>
      </c>
      <c r="F41" s="135">
        <v>908442.00141</v>
      </c>
      <c r="G41" s="136">
        <f t="shared" ref="G41:G52" si="8">IFERROR(D41/F41-1,"※")</f>
        <v>-0.30151666932271</v>
      </c>
      <c r="H41" s="108" t="s">
        <v>103</v>
      </c>
      <c r="I41" s="157">
        <f>SUM(I42:I44)</f>
        <v>320130.264899</v>
      </c>
      <c r="J41" s="157">
        <f>SUM(J42:J44)</f>
        <v>324711.513401</v>
      </c>
      <c r="K41" s="157">
        <f>SUM(K42:K44)</f>
        <v>441876.920364</v>
      </c>
      <c r="L41" s="136">
        <f>IFERROR(K41/J41,"※")</f>
        <v>1.36082923495943</v>
      </c>
      <c r="M41" s="157">
        <f>SUM(M42:M44)</f>
        <v>694786</v>
      </c>
      <c r="N41" s="136">
        <f>IFERROR(K41/M41-1,"※")</f>
        <v>-0.364010039977777</v>
      </c>
    </row>
    <row r="42" s="128" customFormat="1" ht="20" customHeight="1" spans="1:14">
      <c r="A42" s="156" t="s">
        <v>697</v>
      </c>
      <c r="B42" s="140">
        <v>318130.33</v>
      </c>
      <c r="C42" s="140">
        <v>390130.33</v>
      </c>
      <c r="D42" s="140">
        <f>SUM(D43:D48)</f>
        <v>513444.04</v>
      </c>
      <c r="E42" s="139">
        <f t="shared" ref="E42:E52" si="9">IFERROR(D42/C42,"※")</f>
        <v>1.31608337142103</v>
      </c>
      <c r="F42" s="140">
        <v>814543.00141</v>
      </c>
      <c r="G42" s="139">
        <f t="shared" si="8"/>
        <v>-0.369653856074864</v>
      </c>
      <c r="H42" s="137" t="s">
        <v>698</v>
      </c>
      <c r="I42" s="143">
        <v>77315.046772</v>
      </c>
      <c r="J42" s="143">
        <v>257325.252092</v>
      </c>
      <c r="K42" s="143">
        <v>257325.252092</v>
      </c>
      <c r="L42" s="139">
        <f>IFERROR(K42/J42,"※")</f>
        <v>1</v>
      </c>
      <c r="M42" s="143">
        <v>641698</v>
      </c>
      <c r="N42" s="139">
        <f>IFERROR(K42/M42-1,"※")</f>
        <v>-0.59899321473341</v>
      </c>
    </row>
    <row r="43" s="128" customFormat="1" ht="20" customHeight="1" spans="1:14">
      <c r="A43" s="156" t="s">
        <v>699</v>
      </c>
      <c r="B43" s="96">
        <v>3670.33</v>
      </c>
      <c r="C43" s="140">
        <v>3670.33</v>
      </c>
      <c r="D43" s="144">
        <v>3446.08</v>
      </c>
      <c r="E43" s="139">
        <f t="shared" si="9"/>
        <v>0.938901951595633</v>
      </c>
      <c r="F43" s="96">
        <v>4908.66</v>
      </c>
      <c r="G43" s="139">
        <f t="shared" si="8"/>
        <v>-0.297959117152135</v>
      </c>
      <c r="H43" s="166" t="s">
        <v>700</v>
      </c>
      <c r="I43" s="140">
        <v>0</v>
      </c>
      <c r="J43" s="140">
        <v>0</v>
      </c>
      <c r="K43" s="143">
        <v>786.613238</v>
      </c>
      <c r="L43" s="139" t="str">
        <f>IFERROR(K43/J43,"※")</f>
        <v>※</v>
      </c>
      <c r="M43" s="123">
        <v>7395</v>
      </c>
      <c r="N43" s="139">
        <f>IFERROR(K43/M43-1,"※")</f>
        <v>-0.893629041514537</v>
      </c>
    </row>
    <row r="44" s="128" customFormat="1" ht="20" customHeight="1" spans="1:14">
      <c r="A44" s="167" t="s">
        <v>701</v>
      </c>
      <c r="B44" s="96">
        <v>0</v>
      </c>
      <c r="C44" s="140">
        <v>0</v>
      </c>
      <c r="D44" s="140">
        <f>109-58</f>
        <v>51</v>
      </c>
      <c r="E44" s="139" t="str">
        <f t="shared" si="9"/>
        <v>※</v>
      </c>
      <c r="F44" s="96">
        <v>309</v>
      </c>
      <c r="G44" s="139">
        <f t="shared" si="8"/>
        <v>-0.83495145631068</v>
      </c>
      <c r="H44" s="166" t="s">
        <v>702</v>
      </c>
      <c r="I44" s="123">
        <v>242815.218127</v>
      </c>
      <c r="J44" s="123">
        <v>67386.261309</v>
      </c>
      <c r="K44" s="143">
        <v>183765.055034</v>
      </c>
      <c r="L44" s="139">
        <f>IFERROR(K44/J44,"※")</f>
        <v>2.72704037090505</v>
      </c>
      <c r="M44" s="123">
        <v>45693</v>
      </c>
      <c r="N44" s="139" t="s">
        <v>703</v>
      </c>
    </row>
    <row r="45" s="128" customFormat="1" ht="20" customHeight="1" spans="1:14">
      <c r="A45" s="95" t="s">
        <v>704</v>
      </c>
      <c r="B45" s="96">
        <v>0</v>
      </c>
      <c r="C45" s="140">
        <v>0</v>
      </c>
      <c r="D45" s="144">
        <v>7000</v>
      </c>
      <c r="E45" s="139" t="str">
        <f t="shared" si="9"/>
        <v>※</v>
      </c>
      <c r="F45" s="168">
        <v>8475</v>
      </c>
      <c r="G45" s="139">
        <f t="shared" si="8"/>
        <v>-0.174041297935103</v>
      </c>
      <c r="H45" s="137"/>
      <c r="I45" s="150"/>
      <c r="J45" s="150"/>
      <c r="K45" s="152"/>
      <c r="L45" s="139"/>
      <c r="M45" s="152"/>
      <c r="N45" s="139"/>
    </row>
    <row r="46" s="128" customFormat="1" ht="20" customHeight="1" spans="1:14">
      <c r="A46" s="163" t="s">
        <v>705</v>
      </c>
      <c r="B46" s="96">
        <v>0</v>
      </c>
      <c r="C46" s="140">
        <v>0</v>
      </c>
      <c r="D46" s="144">
        <v>2405</v>
      </c>
      <c r="E46" s="139" t="str">
        <f t="shared" si="9"/>
        <v>※</v>
      </c>
      <c r="F46" s="140">
        <v>15351.69141</v>
      </c>
      <c r="G46" s="139">
        <f t="shared" si="8"/>
        <v>-0.843339737897975</v>
      </c>
      <c r="H46" s="137"/>
      <c r="I46" s="123"/>
      <c r="J46" s="123"/>
      <c r="K46" s="150"/>
      <c r="L46" s="139"/>
      <c r="M46" s="150"/>
      <c r="N46" s="139"/>
    </row>
    <row r="47" s="128" customFormat="1" ht="20" customHeight="1" spans="1:14">
      <c r="A47" s="167" t="s">
        <v>706</v>
      </c>
      <c r="B47" s="96">
        <v>314460</v>
      </c>
      <c r="C47" s="140">
        <v>314460</v>
      </c>
      <c r="D47" s="144">
        <v>428541.96</v>
      </c>
      <c r="E47" s="139">
        <f t="shared" si="9"/>
        <v>1.36278687273421</v>
      </c>
      <c r="F47" s="140">
        <v>785498.65</v>
      </c>
      <c r="G47" s="139">
        <f t="shared" si="8"/>
        <v>-0.454433231680284</v>
      </c>
      <c r="H47" s="169"/>
      <c r="I47" s="143"/>
      <c r="J47" s="143"/>
      <c r="K47" s="143"/>
      <c r="L47" s="139"/>
      <c r="M47" s="143"/>
      <c r="N47" s="139"/>
    </row>
    <row r="48" s="128" customFormat="1" ht="20" customHeight="1" spans="1:14">
      <c r="A48" s="167" t="s">
        <v>707</v>
      </c>
      <c r="B48" s="96">
        <v>0</v>
      </c>
      <c r="C48" s="140">
        <v>72000</v>
      </c>
      <c r="D48" s="140">
        <v>72000</v>
      </c>
      <c r="E48" s="139">
        <f t="shared" si="9"/>
        <v>1</v>
      </c>
      <c r="F48" s="140">
        <v>0</v>
      </c>
      <c r="G48" s="139" t="str">
        <f t="shared" si="8"/>
        <v>※</v>
      </c>
      <c r="H48" s="169"/>
      <c r="I48" s="143"/>
      <c r="J48" s="143"/>
      <c r="K48" s="143"/>
      <c r="L48" s="139"/>
      <c r="M48" s="143"/>
      <c r="N48" s="139"/>
    </row>
    <row r="49" s="155" customFormat="1" ht="20" customHeight="1" spans="1:14">
      <c r="A49" s="156" t="s">
        <v>73</v>
      </c>
      <c r="B49" s="96">
        <v>27000</v>
      </c>
      <c r="C49" s="96">
        <v>68000</v>
      </c>
      <c r="D49" s="140">
        <v>68000</v>
      </c>
      <c r="E49" s="139">
        <f t="shared" si="9"/>
        <v>1</v>
      </c>
      <c r="F49" s="96">
        <v>80000</v>
      </c>
      <c r="G49" s="139">
        <f t="shared" si="8"/>
        <v>-0.15</v>
      </c>
      <c r="H49" s="170"/>
      <c r="I49" s="123"/>
      <c r="J49" s="171"/>
      <c r="K49" s="123"/>
      <c r="L49" s="139"/>
      <c r="M49" s="123"/>
      <c r="N49" s="139"/>
    </row>
    <row r="50" s="155" customFormat="1" ht="20" customHeight="1" spans="1:14">
      <c r="A50" s="156" t="s">
        <v>708</v>
      </c>
      <c r="B50" s="96">
        <v>27000</v>
      </c>
      <c r="C50" s="140">
        <v>68000</v>
      </c>
      <c r="D50" s="140">
        <v>68000</v>
      </c>
      <c r="E50" s="139">
        <f t="shared" si="9"/>
        <v>1</v>
      </c>
      <c r="F50" s="140">
        <v>80000</v>
      </c>
      <c r="G50" s="139">
        <f t="shared" si="8"/>
        <v>-0.15</v>
      </c>
      <c r="H50" s="170"/>
      <c r="I50" s="123"/>
      <c r="J50" s="171"/>
      <c r="K50" s="123"/>
      <c r="L50" s="139"/>
      <c r="M50" s="123"/>
      <c r="N50" s="139"/>
    </row>
    <row r="51" s="155" customFormat="1" ht="20" customHeight="1" spans="1:14">
      <c r="A51" s="156" t="s">
        <v>74</v>
      </c>
      <c r="B51" s="96">
        <v>52482</v>
      </c>
      <c r="C51" s="140">
        <v>52482</v>
      </c>
      <c r="D51" s="140">
        <v>53087.554872</v>
      </c>
      <c r="E51" s="139">
        <f t="shared" si="9"/>
        <v>1.01153833451469</v>
      </c>
      <c r="F51" s="140">
        <v>13899</v>
      </c>
      <c r="G51" s="139">
        <f t="shared" si="8"/>
        <v>2.81952333779409</v>
      </c>
      <c r="H51" s="170"/>
      <c r="I51" s="123"/>
      <c r="J51" s="171"/>
      <c r="K51" s="123"/>
      <c r="L51" s="139"/>
      <c r="M51" s="123"/>
      <c r="N51" s="139"/>
    </row>
    <row r="52" s="155" customFormat="1" ht="28" customHeight="1" spans="1:14">
      <c r="A52" s="165" t="s">
        <v>75</v>
      </c>
      <c r="B52" s="94">
        <f t="shared" ref="B52:F52" si="10">B40+B41</f>
        <v>399245.625089</v>
      </c>
      <c r="C52" s="94">
        <f t="shared" si="10"/>
        <v>512611.653489</v>
      </c>
      <c r="D52" s="94">
        <f t="shared" si="10"/>
        <v>636682.756198</v>
      </c>
      <c r="E52" s="136">
        <f t="shared" si="9"/>
        <v>1.2420372261624</v>
      </c>
      <c r="F52" s="94">
        <f>F40+F41</f>
        <v>909944.00141</v>
      </c>
      <c r="G52" s="136">
        <f t="shared" si="8"/>
        <v>-0.30030556252755</v>
      </c>
      <c r="H52" s="165" t="s">
        <v>107</v>
      </c>
      <c r="I52" s="94">
        <f t="shared" ref="I52:M52" si="11">I40+I41</f>
        <v>399246.295961</v>
      </c>
      <c r="J52" s="94">
        <f t="shared" si="11"/>
        <v>512611.653489</v>
      </c>
      <c r="K52" s="94">
        <f t="shared" si="11"/>
        <v>636682.756198</v>
      </c>
      <c r="L52" s="136">
        <f>IFERROR(K52/J52,"※")</f>
        <v>1.2420372261624</v>
      </c>
      <c r="M52" s="94">
        <f t="shared" si="11"/>
        <v>909944</v>
      </c>
      <c r="N52" s="136">
        <f>IFERROR(K52/M52-1,"※")</f>
        <v>-0.300305561443342</v>
      </c>
    </row>
  </sheetData>
  <mergeCells count="2">
    <mergeCell ref="A1:N1"/>
    <mergeCell ref="M2:N2"/>
  </mergeCells>
  <printOptions horizontalCentered="1"/>
  <pageMargins left="0.472222222222222" right="0.393055555555556" top="0.629861111111111" bottom="0.511805555555556" header="0.314583333333333" footer="0.314583333333333"/>
  <pageSetup paperSize="8" scale="87" fitToHeight="0" orientation="landscape" useFirstPageNumber="1" horizontalDpi="600" verticalDpi="600"/>
  <headerFooter>
    <oddFooter>&amp;C&amp;P</oddFooter>
  </headerFooter>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40"/>
  <sheetViews>
    <sheetView showZeros="0" zoomScale="85" zoomScaleNormal="85" workbookViewId="0">
      <pane xSplit="1" ySplit="3" topLeftCell="B22" activePane="bottomRight" state="frozen"/>
      <selection/>
      <selection pane="topRight"/>
      <selection pane="bottomLeft"/>
      <selection pane="bottomRight" activeCell="N41" sqref="N41"/>
    </sheetView>
  </sheetViews>
  <sheetFormatPr defaultColWidth="9" defaultRowHeight="14.25"/>
  <cols>
    <col min="1" max="1" width="38.2333333333333" style="130" customWidth="1"/>
    <col min="2" max="2" width="11.6166666666667" style="130" customWidth="1"/>
    <col min="3" max="3" width="12.0583333333333" style="130" customWidth="1"/>
    <col min="4" max="4" width="11.6166666666667" style="130" customWidth="1"/>
    <col min="5" max="5" width="10.15" style="130" customWidth="1"/>
    <col min="6" max="6" width="11.6166666666667" style="130" customWidth="1"/>
    <col min="7" max="7" width="12.0583333333333" style="130" customWidth="1"/>
    <col min="8" max="10" width="9" style="130"/>
    <col min="11" max="11" width="15" style="130" customWidth="1"/>
    <col min="12" max="12" width="11.5" style="130"/>
    <col min="13" max="16377" width="9" style="130"/>
  </cols>
  <sheetData>
    <row r="1" ht="26.25" customHeight="1" spans="1:7">
      <c r="A1" s="131" t="s">
        <v>709</v>
      </c>
      <c r="B1" s="131"/>
      <c r="C1" s="131"/>
      <c r="D1" s="131"/>
      <c r="E1" s="131"/>
      <c r="F1" s="131"/>
      <c r="G1" s="131"/>
    </row>
    <row r="2" s="127" customFormat="1" ht="19.5" customHeight="1" spans="1:7">
      <c r="A2" s="111" t="s">
        <v>710</v>
      </c>
      <c r="B2" s="132"/>
      <c r="C2" s="132"/>
      <c r="D2" s="132"/>
      <c r="E2" s="132"/>
      <c r="F2" s="133" t="s">
        <v>32</v>
      </c>
      <c r="G2" s="133"/>
    </row>
    <row r="3" s="128" customFormat="1" ht="45" customHeight="1" spans="1:7">
      <c r="A3" s="73" t="s">
        <v>79</v>
      </c>
      <c r="B3" s="73" t="s">
        <v>651</v>
      </c>
      <c r="C3" s="73" t="s">
        <v>35</v>
      </c>
      <c r="D3" s="73" t="s">
        <v>36</v>
      </c>
      <c r="E3" s="73" t="s">
        <v>652</v>
      </c>
      <c r="F3" s="73" t="s">
        <v>653</v>
      </c>
      <c r="G3" s="73" t="s">
        <v>39</v>
      </c>
    </row>
    <row r="4" s="129" customFormat="1" ht="24" customHeight="1" spans="1:7">
      <c r="A4" s="134" t="s">
        <v>655</v>
      </c>
      <c r="B4" s="135">
        <v>133</v>
      </c>
      <c r="C4" s="135">
        <v>133</v>
      </c>
      <c r="D4" s="135">
        <f>D5</f>
        <v>184</v>
      </c>
      <c r="E4" s="136">
        <f t="shared" ref="E4:E38" si="0">IFERROR(D4/C4,"※")</f>
        <v>1.38345864661654</v>
      </c>
      <c r="F4" s="135">
        <v>176</v>
      </c>
      <c r="G4" s="136">
        <f t="shared" ref="G4:G38" si="1">IFERROR(D4/F4-1,"※")</f>
        <v>0.0454545454545454</v>
      </c>
    </row>
    <row r="5" s="128" customFormat="1" ht="22" customHeight="1" spans="1:7">
      <c r="A5" s="137" t="s">
        <v>657</v>
      </c>
      <c r="B5" s="138">
        <v>133</v>
      </c>
      <c r="C5" s="138">
        <v>133</v>
      </c>
      <c r="D5" s="138">
        <f>D6</f>
        <v>184</v>
      </c>
      <c r="E5" s="139">
        <f t="shared" si="0"/>
        <v>1.38345864661654</v>
      </c>
      <c r="F5" s="138">
        <v>176</v>
      </c>
      <c r="G5" s="139">
        <f t="shared" si="1"/>
        <v>0.0454545454545454</v>
      </c>
    </row>
    <row r="6" s="128" customFormat="1" ht="22" customHeight="1" spans="1:7">
      <c r="A6" s="137" t="s">
        <v>659</v>
      </c>
      <c r="B6" s="140">
        <v>133</v>
      </c>
      <c r="C6" s="140">
        <v>133</v>
      </c>
      <c r="D6" s="123">
        <f>242-58</f>
        <v>184</v>
      </c>
      <c r="E6" s="139">
        <f t="shared" si="0"/>
        <v>1.38345864661654</v>
      </c>
      <c r="F6" s="140">
        <v>176</v>
      </c>
      <c r="G6" s="139">
        <f t="shared" si="1"/>
        <v>0.0454545454545454</v>
      </c>
    </row>
    <row r="7" s="129" customFormat="1" ht="24" customHeight="1" spans="1:7">
      <c r="A7" s="134" t="s">
        <v>661</v>
      </c>
      <c r="B7" s="135">
        <v>49938.992315</v>
      </c>
      <c r="C7" s="135">
        <v>57488.992315</v>
      </c>
      <c r="D7" s="135">
        <v>65190.93405</v>
      </c>
      <c r="E7" s="136">
        <f t="shared" si="0"/>
        <v>1.13397246020245</v>
      </c>
      <c r="F7" s="135">
        <v>203176</v>
      </c>
      <c r="G7" s="136">
        <f t="shared" si="1"/>
        <v>-0.679140577381187</v>
      </c>
    </row>
    <row r="8" s="128" customFormat="1" ht="22" customHeight="1" spans="1:7">
      <c r="A8" s="137" t="s">
        <v>663</v>
      </c>
      <c r="B8" s="123">
        <v>42938.992315</v>
      </c>
      <c r="C8" s="123">
        <v>37988.992315</v>
      </c>
      <c r="D8" s="123">
        <v>45690.93405</v>
      </c>
      <c r="E8" s="139">
        <f t="shared" si="0"/>
        <v>1.20274140654052</v>
      </c>
      <c r="F8" s="123">
        <v>203176</v>
      </c>
      <c r="G8" s="139">
        <f t="shared" si="1"/>
        <v>-0.775116480046856</v>
      </c>
    </row>
    <row r="9" s="128" customFormat="1" ht="20" customHeight="1" spans="1:7">
      <c r="A9" s="117" t="s">
        <v>665</v>
      </c>
      <c r="B9" s="123">
        <v>36442.992315</v>
      </c>
      <c r="C9" s="123">
        <v>31492.992315</v>
      </c>
      <c r="D9" s="123">
        <v>30555.991854</v>
      </c>
      <c r="E9" s="139">
        <f t="shared" si="0"/>
        <v>0.970247334656932</v>
      </c>
      <c r="F9" s="123">
        <v>175015</v>
      </c>
      <c r="G9" s="139">
        <f t="shared" si="1"/>
        <v>-0.825409297180242</v>
      </c>
    </row>
    <row r="10" s="128" customFormat="1" ht="32" customHeight="1" spans="1:7">
      <c r="A10" s="141" t="s">
        <v>667</v>
      </c>
      <c r="B10" s="123">
        <v>6496</v>
      </c>
      <c r="C10" s="123">
        <v>6496</v>
      </c>
      <c r="D10" s="123">
        <v>12729.942196</v>
      </c>
      <c r="E10" s="139">
        <f t="shared" si="0"/>
        <v>1.95965858928571</v>
      </c>
      <c r="F10" s="123">
        <v>12809</v>
      </c>
      <c r="G10" s="139">
        <f t="shared" si="1"/>
        <v>-0.00617205121399012</v>
      </c>
    </row>
    <row r="11" s="128" customFormat="1" ht="32" customHeight="1" spans="1:7">
      <c r="A11" s="137" t="s">
        <v>669</v>
      </c>
      <c r="B11" s="123">
        <v>0</v>
      </c>
      <c r="C11" s="123">
        <v>0</v>
      </c>
      <c r="D11" s="123">
        <v>2405</v>
      </c>
      <c r="E11" s="139" t="str">
        <f t="shared" si="0"/>
        <v>※</v>
      </c>
      <c r="F11" s="123">
        <v>15352</v>
      </c>
      <c r="G11" s="139">
        <f t="shared" si="1"/>
        <v>-0.843342886920271</v>
      </c>
    </row>
    <row r="12" s="129" customFormat="1" ht="32" customHeight="1" spans="1:7">
      <c r="A12" s="142" t="s">
        <v>670</v>
      </c>
      <c r="B12" s="123">
        <v>7000</v>
      </c>
      <c r="C12" s="123">
        <v>19500</v>
      </c>
      <c r="D12" s="123">
        <v>19500</v>
      </c>
      <c r="E12" s="139">
        <f t="shared" si="0"/>
        <v>1</v>
      </c>
      <c r="F12" s="123">
        <v>0</v>
      </c>
      <c r="G12" s="139" t="str">
        <f t="shared" si="1"/>
        <v>※</v>
      </c>
    </row>
    <row r="13" s="128" customFormat="1" ht="20" customHeight="1" spans="1:7">
      <c r="A13" s="117" t="s">
        <v>665</v>
      </c>
      <c r="B13" s="123">
        <v>7000</v>
      </c>
      <c r="C13" s="123">
        <v>19500</v>
      </c>
      <c r="D13" s="123">
        <v>19500</v>
      </c>
      <c r="E13" s="139">
        <f t="shared" si="0"/>
        <v>1</v>
      </c>
      <c r="F13" s="123">
        <v>0</v>
      </c>
      <c r="G13" s="139" t="str">
        <f t="shared" si="1"/>
        <v>※</v>
      </c>
    </row>
    <row r="14" s="128" customFormat="1" ht="20" customHeight="1" spans="1:7">
      <c r="A14" s="134" t="s">
        <v>671</v>
      </c>
      <c r="B14" s="135">
        <v>26321.028647</v>
      </c>
      <c r="C14" s="135">
        <v>54821.028647</v>
      </c>
      <c r="D14" s="135">
        <v>53974.792659</v>
      </c>
      <c r="E14" s="136">
        <f t="shared" si="0"/>
        <v>0.984563660900108</v>
      </c>
      <c r="F14" s="135">
        <v>11718</v>
      </c>
      <c r="G14" s="136">
        <f t="shared" si="1"/>
        <v>3.60614376676907</v>
      </c>
    </row>
    <row r="15" s="128" customFormat="1" ht="20" customHeight="1" spans="1:11">
      <c r="A15" s="137" t="s">
        <v>672</v>
      </c>
      <c r="B15" s="143">
        <v>6321.028647</v>
      </c>
      <c r="C15" s="143">
        <v>6321.028647</v>
      </c>
      <c r="D15" s="143">
        <v>5474.792659</v>
      </c>
      <c r="E15" s="139">
        <f t="shared" si="0"/>
        <v>0.866123690421554</v>
      </c>
      <c r="F15" s="143">
        <v>5718</v>
      </c>
      <c r="G15" s="139">
        <f t="shared" si="1"/>
        <v>-0.0425336378104233</v>
      </c>
      <c r="K15" s="154"/>
    </row>
    <row r="16" s="128" customFormat="1" ht="20" customHeight="1" spans="1:7">
      <c r="A16" s="137" t="s">
        <v>673</v>
      </c>
      <c r="B16" s="143">
        <v>4527.33</v>
      </c>
      <c r="C16" s="143">
        <v>4527.33</v>
      </c>
      <c r="D16" s="144">
        <v>3665.951365</v>
      </c>
      <c r="E16" s="139">
        <f t="shared" si="0"/>
        <v>0.809738049799772</v>
      </c>
      <c r="F16" s="143">
        <v>4094</v>
      </c>
      <c r="G16" s="139">
        <f t="shared" si="1"/>
        <v>-0.10455511358085</v>
      </c>
    </row>
    <row r="17" s="128" customFormat="1" ht="20" customHeight="1" spans="1:7">
      <c r="A17" s="137" t="s">
        <v>674</v>
      </c>
      <c r="B17" s="143">
        <v>1793.698647</v>
      </c>
      <c r="C17" s="143">
        <v>1793.698647</v>
      </c>
      <c r="D17" s="123">
        <v>1808.841294</v>
      </c>
      <c r="E17" s="139">
        <f t="shared" si="0"/>
        <v>1.00844213548654</v>
      </c>
      <c r="F17" s="143">
        <v>1624</v>
      </c>
      <c r="G17" s="139">
        <f t="shared" si="1"/>
        <v>0.113818530788177</v>
      </c>
    </row>
    <row r="18" s="128" customFormat="1" ht="32" customHeight="1" spans="1:7">
      <c r="A18" s="137" t="s">
        <v>675</v>
      </c>
      <c r="B18" s="143">
        <v>20000</v>
      </c>
      <c r="C18" s="143">
        <v>48500</v>
      </c>
      <c r="D18" s="143">
        <v>48500</v>
      </c>
      <c r="E18" s="139">
        <f t="shared" si="0"/>
        <v>1</v>
      </c>
      <c r="F18" s="143">
        <v>6000</v>
      </c>
      <c r="G18" s="139">
        <f t="shared" si="1"/>
        <v>7.08333333333333</v>
      </c>
    </row>
    <row r="19" s="128" customFormat="1" ht="32" customHeight="1" spans="1:7">
      <c r="A19" s="137" t="s">
        <v>676</v>
      </c>
      <c r="B19" s="143">
        <v>20000</v>
      </c>
      <c r="C19" s="143">
        <v>48500</v>
      </c>
      <c r="D19" s="143">
        <v>48500</v>
      </c>
      <c r="E19" s="139">
        <f t="shared" si="0"/>
        <v>1</v>
      </c>
      <c r="F19" s="143">
        <v>6000</v>
      </c>
      <c r="G19" s="139">
        <f t="shared" si="1"/>
        <v>7.08333333333333</v>
      </c>
    </row>
    <row r="20" s="128" customFormat="1" ht="20" customHeight="1" spans="1:7">
      <c r="A20" s="145" t="s">
        <v>677</v>
      </c>
      <c r="B20" s="126">
        <v>2696.0101</v>
      </c>
      <c r="C20" s="126">
        <v>3382.669126</v>
      </c>
      <c r="D20" s="126">
        <v>3382.669125</v>
      </c>
      <c r="E20" s="136">
        <f t="shared" si="0"/>
        <v>0.999999999704375</v>
      </c>
      <c r="F20" s="126">
        <v>0</v>
      </c>
      <c r="G20" s="136" t="str">
        <f t="shared" si="1"/>
        <v>※</v>
      </c>
    </row>
    <row r="21" s="128" customFormat="1" ht="20" customHeight="1" spans="1:7">
      <c r="A21" s="146" t="s">
        <v>678</v>
      </c>
      <c r="B21" s="123">
        <v>2696.0101</v>
      </c>
      <c r="C21" s="123">
        <v>3382.669126</v>
      </c>
      <c r="D21" s="123">
        <v>3382.669125</v>
      </c>
      <c r="E21" s="139">
        <f t="shared" si="0"/>
        <v>0.999999999704375</v>
      </c>
      <c r="F21" s="123">
        <v>0</v>
      </c>
      <c r="G21" s="139" t="str">
        <f t="shared" si="1"/>
        <v>※</v>
      </c>
    </row>
    <row r="22" s="128" customFormat="1" ht="20" customHeight="1" spans="1:7">
      <c r="A22" s="146" t="s">
        <v>679</v>
      </c>
      <c r="B22" s="140">
        <v>2494</v>
      </c>
      <c r="C22" s="140">
        <v>2494.1247</v>
      </c>
      <c r="D22" s="140">
        <v>2494.1247</v>
      </c>
      <c r="E22" s="139">
        <f t="shared" si="0"/>
        <v>1</v>
      </c>
      <c r="F22" s="140">
        <v>0</v>
      </c>
      <c r="G22" s="139" t="str">
        <f t="shared" si="1"/>
        <v>※</v>
      </c>
    </row>
    <row r="23" s="128" customFormat="1" ht="32" customHeight="1" spans="1:7">
      <c r="A23" s="146" t="s">
        <v>680</v>
      </c>
      <c r="B23" s="140">
        <v>202.0101</v>
      </c>
      <c r="C23" s="140">
        <v>888.544426</v>
      </c>
      <c r="D23" s="140">
        <v>888.544425</v>
      </c>
      <c r="E23" s="139">
        <f t="shared" si="0"/>
        <v>0.999999998874564</v>
      </c>
      <c r="F23" s="140">
        <v>0</v>
      </c>
      <c r="G23" s="139" t="str">
        <f t="shared" si="1"/>
        <v>※</v>
      </c>
    </row>
    <row r="24" s="128" customFormat="1" ht="20" customHeight="1" spans="1:7">
      <c r="A24" s="134" t="s">
        <v>681</v>
      </c>
      <c r="B24" s="147">
        <v>27</v>
      </c>
      <c r="C24" s="147">
        <v>74.45</v>
      </c>
      <c r="D24" s="147">
        <v>73.44</v>
      </c>
      <c r="E24" s="136">
        <f t="shared" si="0"/>
        <v>0.986433848220282</v>
      </c>
      <c r="F24" s="147">
        <v>88</v>
      </c>
      <c r="G24" s="136">
        <f t="shared" si="1"/>
        <v>-0.165454545454546</v>
      </c>
    </row>
    <row r="25" s="128" customFormat="1" ht="20" customHeight="1" spans="1:7">
      <c r="A25" s="137" t="s">
        <v>682</v>
      </c>
      <c r="B25" s="140">
        <v>27</v>
      </c>
      <c r="C25" s="140">
        <v>74.45</v>
      </c>
      <c r="D25" s="140">
        <v>73.44</v>
      </c>
      <c r="E25" s="139">
        <f t="shared" si="0"/>
        <v>0.986433848220282</v>
      </c>
      <c r="F25" s="140">
        <v>88</v>
      </c>
      <c r="G25" s="139">
        <f t="shared" si="1"/>
        <v>-0.165454545454546</v>
      </c>
    </row>
    <row r="26" s="128" customFormat="1" ht="32" customHeight="1" spans="1:7">
      <c r="A26" s="137" t="s">
        <v>683</v>
      </c>
      <c r="B26" s="140">
        <v>27</v>
      </c>
      <c r="C26" s="140">
        <v>21.45</v>
      </c>
      <c r="D26" s="123">
        <v>21.06</v>
      </c>
      <c r="E26" s="139">
        <f t="shared" si="0"/>
        <v>0.981818181818182</v>
      </c>
      <c r="F26" s="140">
        <v>88</v>
      </c>
      <c r="G26" s="139">
        <f t="shared" si="1"/>
        <v>-0.760681818181818</v>
      </c>
    </row>
    <row r="27" s="128" customFormat="1" ht="32" customHeight="1" spans="1:7">
      <c r="A27" s="137" t="s">
        <v>684</v>
      </c>
      <c r="B27" s="140">
        <v>0</v>
      </c>
      <c r="C27" s="140">
        <v>53</v>
      </c>
      <c r="D27" s="123">
        <v>52.38</v>
      </c>
      <c r="E27" s="139">
        <f t="shared" si="0"/>
        <v>0.988301886792453</v>
      </c>
      <c r="F27" s="140">
        <v>0</v>
      </c>
      <c r="G27" s="139" t="str">
        <f t="shared" si="1"/>
        <v>※</v>
      </c>
    </row>
    <row r="28" s="128" customFormat="1" ht="20" customHeight="1" spans="1:7">
      <c r="A28" s="145" t="s">
        <v>685</v>
      </c>
      <c r="B28" s="126">
        <v>0</v>
      </c>
      <c r="C28" s="126">
        <v>72000</v>
      </c>
      <c r="D28" s="126">
        <v>72000</v>
      </c>
      <c r="E28" s="136">
        <f t="shared" si="0"/>
        <v>1</v>
      </c>
      <c r="F28" s="126">
        <v>0</v>
      </c>
      <c r="G28" s="136" t="str">
        <f t="shared" si="1"/>
        <v>※</v>
      </c>
    </row>
    <row r="29" s="128" customFormat="1" ht="20" customHeight="1" spans="1:7">
      <c r="A29" s="146" t="s">
        <v>555</v>
      </c>
      <c r="B29" s="140">
        <v>0</v>
      </c>
      <c r="C29" s="140">
        <v>20000</v>
      </c>
      <c r="D29" s="140">
        <v>20000</v>
      </c>
      <c r="E29" s="139">
        <f t="shared" si="0"/>
        <v>1</v>
      </c>
      <c r="F29" s="140">
        <v>0</v>
      </c>
      <c r="G29" s="139" t="str">
        <f t="shared" si="1"/>
        <v>※</v>
      </c>
    </row>
    <row r="30" s="128" customFormat="1" ht="20" customHeight="1" spans="1:7">
      <c r="A30" s="146" t="s">
        <v>686</v>
      </c>
      <c r="B30" s="123">
        <v>0</v>
      </c>
      <c r="C30" s="140">
        <v>12000</v>
      </c>
      <c r="D30" s="123">
        <v>12000</v>
      </c>
      <c r="E30" s="139">
        <f t="shared" si="0"/>
        <v>1</v>
      </c>
      <c r="F30" s="123">
        <v>0</v>
      </c>
      <c r="G30" s="139" t="str">
        <f t="shared" si="1"/>
        <v>※</v>
      </c>
    </row>
    <row r="31" s="128" customFormat="1" ht="20" customHeight="1" spans="1:7">
      <c r="A31" s="146" t="s">
        <v>687</v>
      </c>
      <c r="B31" s="123">
        <v>0</v>
      </c>
      <c r="C31" s="140">
        <v>5000</v>
      </c>
      <c r="D31" s="148">
        <v>5000</v>
      </c>
      <c r="E31" s="139">
        <f t="shared" si="0"/>
        <v>1</v>
      </c>
      <c r="F31" s="123">
        <v>0</v>
      </c>
      <c r="G31" s="139" t="str">
        <f t="shared" si="1"/>
        <v>※</v>
      </c>
    </row>
    <row r="32" s="128" customFormat="1" ht="20" customHeight="1" spans="1:7">
      <c r="A32" s="146" t="s">
        <v>688</v>
      </c>
      <c r="B32" s="123">
        <v>0</v>
      </c>
      <c r="C32" s="140">
        <v>3000</v>
      </c>
      <c r="D32" s="148">
        <v>3000</v>
      </c>
      <c r="E32" s="139">
        <f t="shared" si="0"/>
        <v>1</v>
      </c>
      <c r="F32" s="123">
        <v>0</v>
      </c>
      <c r="G32" s="139" t="str">
        <f t="shared" si="1"/>
        <v>※</v>
      </c>
    </row>
    <row r="33" s="128" customFormat="1" ht="20" customHeight="1" spans="1:7">
      <c r="A33" s="146" t="s">
        <v>689</v>
      </c>
      <c r="B33" s="140">
        <v>0</v>
      </c>
      <c r="C33" s="140">
        <v>52000</v>
      </c>
      <c r="D33" s="149">
        <v>52000</v>
      </c>
      <c r="E33" s="139">
        <f t="shared" si="0"/>
        <v>1</v>
      </c>
      <c r="F33" s="140">
        <v>0</v>
      </c>
      <c r="G33" s="139" t="str">
        <f t="shared" si="1"/>
        <v>※</v>
      </c>
    </row>
    <row r="34" s="128" customFormat="1" ht="20" customHeight="1" spans="1:7">
      <c r="A34" s="146" t="s">
        <v>690</v>
      </c>
      <c r="B34" s="123">
        <v>0</v>
      </c>
      <c r="C34" s="140">
        <v>18913.44</v>
      </c>
      <c r="D34" s="148">
        <v>19913</v>
      </c>
      <c r="E34" s="139">
        <f t="shared" si="0"/>
        <v>1.05284919083995</v>
      </c>
      <c r="F34" s="123">
        <v>0</v>
      </c>
      <c r="G34" s="139" t="str">
        <f t="shared" si="1"/>
        <v>※</v>
      </c>
    </row>
    <row r="35" s="128" customFormat="1" ht="20" customHeight="1" spans="1:7">
      <c r="A35" s="146" t="s">
        <v>691</v>
      </c>
      <c r="B35" s="123">
        <v>0</v>
      </c>
      <c r="C35" s="140">
        <v>1000</v>
      </c>
      <c r="D35" s="148">
        <v>1000</v>
      </c>
      <c r="E35" s="139">
        <f t="shared" si="0"/>
        <v>1</v>
      </c>
      <c r="F35" s="123">
        <v>0</v>
      </c>
      <c r="G35" s="139" t="str">
        <f t="shared" si="1"/>
        <v>※</v>
      </c>
    </row>
    <row r="36" s="128" customFormat="1" ht="20" customHeight="1" spans="1:7">
      <c r="A36" s="146" t="s">
        <v>692</v>
      </c>
      <c r="B36" s="123">
        <v>0</v>
      </c>
      <c r="C36" s="140">
        <v>5114.6</v>
      </c>
      <c r="D36" s="148">
        <v>4216</v>
      </c>
      <c r="E36" s="139">
        <f t="shared" si="0"/>
        <v>0.824306886169006</v>
      </c>
      <c r="F36" s="123">
        <v>0</v>
      </c>
      <c r="G36" s="139" t="str">
        <f t="shared" si="1"/>
        <v>※</v>
      </c>
    </row>
    <row r="37" s="128" customFormat="1" ht="20" customHeight="1" spans="1:7">
      <c r="A37" s="146" t="s">
        <v>693</v>
      </c>
      <c r="B37" s="123">
        <v>0</v>
      </c>
      <c r="C37" s="140">
        <v>637.95</v>
      </c>
      <c r="D37" s="148">
        <v>635</v>
      </c>
      <c r="E37" s="139">
        <f t="shared" si="0"/>
        <v>0.995375813151501</v>
      </c>
      <c r="F37" s="123">
        <v>0</v>
      </c>
      <c r="G37" s="139" t="str">
        <f t="shared" si="1"/>
        <v>※</v>
      </c>
    </row>
    <row r="38" s="128" customFormat="1" ht="20" customHeight="1" spans="1:7">
      <c r="A38" s="146" t="s">
        <v>694</v>
      </c>
      <c r="B38" s="123">
        <v>0</v>
      </c>
      <c r="C38" s="140">
        <v>26334.01</v>
      </c>
      <c r="D38" s="148">
        <v>26236</v>
      </c>
      <c r="E38" s="139">
        <f t="shared" si="0"/>
        <v>0.996278196902029</v>
      </c>
      <c r="F38" s="123">
        <v>0</v>
      </c>
      <c r="G38" s="139" t="str">
        <f t="shared" si="1"/>
        <v>※</v>
      </c>
    </row>
    <row r="39" s="128" customFormat="1" ht="20" customHeight="1" spans="1:7">
      <c r="A39" s="137"/>
      <c r="B39" s="150"/>
      <c r="C39" s="150"/>
      <c r="D39" s="151"/>
      <c r="E39" s="139"/>
      <c r="F39" s="152"/>
      <c r="G39" s="139"/>
    </row>
    <row r="40" s="129" customFormat="1" ht="28" customHeight="1" spans="1:7">
      <c r="A40" s="153" t="s">
        <v>696</v>
      </c>
      <c r="B40" s="135">
        <f t="shared" ref="B40:D40" si="2">SUM(B4,B7,B14,B20,B24,B28)</f>
        <v>79116.031062</v>
      </c>
      <c r="C40" s="135">
        <f t="shared" si="2"/>
        <v>187900.140088</v>
      </c>
      <c r="D40" s="135">
        <f t="shared" si="2"/>
        <v>194805.835834</v>
      </c>
      <c r="E40" s="136">
        <f>IFERROR(D40/C40,"※")</f>
        <v>1.03675194570247</v>
      </c>
      <c r="F40" s="135">
        <f>SUM(F4,F7,F14,F20,F24,F28)</f>
        <v>215158</v>
      </c>
      <c r="G40" s="136">
        <f>IFERROR(D40/F40-1,"※")</f>
        <v>-0.0945917147677521</v>
      </c>
    </row>
  </sheetData>
  <mergeCells count="2">
    <mergeCell ref="A1:G1"/>
    <mergeCell ref="F2:G2"/>
  </mergeCells>
  <printOptions horizontalCentered="1"/>
  <pageMargins left="0.472222222222222" right="0.393055555555556" top="0.629861111111111" bottom="0.511805555555556" header="0.314583333333333" footer="0.314583333333333"/>
  <pageSetup paperSize="8" scale="87" fitToHeight="0" orientation="landscape" useFirstPageNumber="1" horizontalDpi="600" verticalDpi="600"/>
  <headerFooter>
    <oddFooter>&amp;C&amp;P</oddFooter>
  </headerFooter>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17"/>
  <sheetViews>
    <sheetView showGridLines="0" showZeros="0" workbookViewId="0">
      <selection activeCell="A2" sqref="A2"/>
    </sheetView>
  </sheetViews>
  <sheetFormatPr defaultColWidth="12.1833333333333" defaultRowHeight="15.55" customHeight="1"/>
  <cols>
    <col min="1" max="1" width="28.625" style="113" customWidth="1"/>
    <col min="2" max="4" width="12.875" style="113" customWidth="1"/>
    <col min="5" max="5" width="32.375" style="113" customWidth="1"/>
    <col min="6" max="8" width="13.25" style="113" customWidth="1"/>
    <col min="9" max="16384" width="12.1833333333333" style="113" customWidth="1"/>
  </cols>
  <sheetData>
    <row r="1" ht="34" customHeight="1" spans="1:8">
      <c r="A1" s="60" t="s">
        <v>711</v>
      </c>
      <c r="B1" s="60"/>
      <c r="C1" s="60"/>
      <c r="D1" s="60"/>
      <c r="E1" s="60"/>
      <c r="F1" s="60"/>
      <c r="G1" s="60"/>
      <c r="H1" s="60"/>
    </row>
    <row r="2" ht="21" customHeight="1" spans="1:15">
      <c r="A2" s="111" t="s">
        <v>712</v>
      </c>
      <c r="B2" s="115"/>
      <c r="C2" s="115"/>
      <c r="D2" s="115"/>
      <c r="E2" s="115"/>
      <c r="F2" s="115"/>
      <c r="G2" s="115"/>
      <c r="H2" s="116" t="s">
        <v>32</v>
      </c>
      <c r="I2" s="115"/>
      <c r="J2" s="115"/>
      <c r="K2" s="115"/>
      <c r="L2" s="115"/>
      <c r="M2" s="115"/>
      <c r="N2" s="115"/>
      <c r="O2" s="115"/>
    </row>
    <row r="3" s="113" customFormat="1" ht="40" customHeight="1" spans="1:8">
      <c r="A3" s="71" t="s">
        <v>33</v>
      </c>
      <c r="B3" s="73" t="s">
        <v>34</v>
      </c>
      <c r="C3" s="73" t="s">
        <v>35</v>
      </c>
      <c r="D3" s="73" t="s">
        <v>36</v>
      </c>
      <c r="E3" s="73" t="s">
        <v>79</v>
      </c>
      <c r="F3" s="73" t="s">
        <v>34</v>
      </c>
      <c r="G3" s="73" t="s">
        <v>35</v>
      </c>
      <c r="H3" s="73" t="s">
        <v>36</v>
      </c>
    </row>
    <row r="4" s="113" customFormat="1" ht="31" customHeight="1" spans="1:8">
      <c r="A4" s="119" t="s">
        <v>713</v>
      </c>
      <c r="B4" s="120">
        <f>'2020基金收支'!B40</f>
        <v>1633.295089</v>
      </c>
      <c r="C4" s="120">
        <f>'2020基金收支'!C40</f>
        <v>1999.323489</v>
      </c>
      <c r="D4" s="120">
        <f>'2020基金收支'!D40</f>
        <v>2151.161326</v>
      </c>
      <c r="E4" s="119" t="s">
        <v>714</v>
      </c>
      <c r="F4" s="121">
        <f>'2020基金收支'!I40</f>
        <v>79116.031062</v>
      </c>
      <c r="G4" s="121">
        <f>'2020基金收支'!J40</f>
        <v>187900.140088</v>
      </c>
      <c r="H4" s="121">
        <f>'2020基金收支'!K40</f>
        <v>194805.835834</v>
      </c>
    </row>
    <row r="5" s="113" customFormat="1" ht="31" customHeight="1" spans="1:8">
      <c r="A5" s="78" t="s">
        <v>715</v>
      </c>
      <c r="B5" s="122">
        <f>'2020基金收支'!B42</f>
        <v>318130.33</v>
      </c>
      <c r="C5" s="122">
        <f>'2020基金收支'!C42</f>
        <v>390130.33</v>
      </c>
      <c r="D5" s="122">
        <f>'2020基金收支'!D42</f>
        <v>513444.04</v>
      </c>
      <c r="E5" s="78" t="s">
        <v>716</v>
      </c>
      <c r="F5" s="123"/>
      <c r="G5" s="123"/>
      <c r="H5" s="123">
        <v>0</v>
      </c>
    </row>
    <row r="6" s="113" customFormat="1" ht="31" customHeight="1" spans="1:8">
      <c r="A6" s="78" t="s">
        <v>717</v>
      </c>
      <c r="B6" s="78"/>
      <c r="C6" s="78"/>
      <c r="D6" s="122">
        <v>0</v>
      </c>
      <c r="E6" s="78" t="s">
        <v>718</v>
      </c>
      <c r="F6" s="123"/>
      <c r="G6" s="123"/>
      <c r="H6" s="123">
        <v>0</v>
      </c>
    </row>
    <row r="7" s="113" customFormat="1" ht="31" customHeight="1" spans="1:8">
      <c r="A7" s="78" t="s">
        <v>719</v>
      </c>
      <c r="B7" s="122">
        <f>'2020基金收支'!B49</f>
        <v>27000</v>
      </c>
      <c r="C7" s="122">
        <f>'2020基金收支'!C49</f>
        <v>68000</v>
      </c>
      <c r="D7" s="122">
        <f>'2020基金收支'!D49</f>
        <v>68000</v>
      </c>
      <c r="E7" s="78"/>
      <c r="F7" s="123"/>
      <c r="G7" s="123"/>
      <c r="H7" s="123"/>
    </row>
    <row r="8" s="113" customFormat="1" ht="31" customHeight="1" spans="1:8">
      <c r="A8" s="78" t="s">
        <v>720</v>
      </c>
      <c r="B8" s="122">
        <f>'2020基金收支'!B51</f>
        <v>52482</v>
      </c>
      <c r="C8" s="122">
        <f>'2020基金收支'!C51</f>
        <v>52482</v>
      </c>
      <c r="D8" s="122">
        <f>'2020基金收支'!D51</f>
        <v>53087.554872</v>
      </c>
      <c r="E8" s="78"/>
      <c r="F8" s="123"/>
      <c r="G8" s="123"/>
      <c r="H8" s="123"/>
    </row>
    <row r="9" s="113" customFormat="1" ht="31" customHeight="1" spans="1:8">
      <c r="A9" s="78" t="s">
        <v>721</v>
      </c>
      <c r="B9" s="78"/>
      <c r="C9" s="78"/>
      <c r="D9" s="122">
        <f>D10+D11+D12</f>
        <v>0</v>
      </c>
      <c r="E9" s="78" t="s">
        <v>722</v>
      </c>
      <c r="F9" s="123">
        <f>'2020基金收支'!I42</f>
        <v>77315.046772</v>
      </c>
      <c r="G9" s="123">
        <f>'2020基金收支'!J42</f>
        <v>257325.252092</v>
      </c>
      <c r="H9" s="123">
        <f>'2020基金收支'!K42</f>
        <v>257325.252092</v>
      </c>
    </row>
    <row r="10" s="113" customFormat="1" ht="31" customHeight="1" spans="1:8">
      <c r="A10" s="78" t="s">
        <v>723</v>
      </c>
      <c r="B10" s="78"/>
      <c r="C10" s="78"/>
      <c r="D10" s="76">
        <v>0</v>
      </c>
      <c r="E10" s="78"/>
      <c r="F10" s="123"/>
      <c r="G10" s="123"/>
      <c r="H10" s="123"/>
    </row>
    <row r="11" s="113" customFormat="1" ht="31" customHeight="1" spans="1:8">
      <c r="A11" s="78" t="s">
        <v>724</v>
      </c>
      <c r="B11" s="78"/>
      <c r="C11" s="78"/>
      <c r="D11" s="76">
        <v>0</v>
      </c>
      <c r="E11" s="78"/>
      <c r="F11" s="123"/>
      <c r="G11" s="123"/>
      <c r="H11" s="123"/>
    </row>
    <row r="12" s="113" customFormat="1" ht="31" customHeight="1" spans="1:8">
      <c r="A12" s="78" t="s">
        <v>725</v>
      </c>
      <c r="B12" s="78"/>
      <c r="C12" s="78"/>
      <c r="D12" s="76">
        <v>0</v>
      </c>
      <c r="E12" s="78"/>
      <c r="F12" s="123"/>
      <c r="G12" s="123"/>
      <c r="H12" s="123"/>
    </row>
    <row r="13" s="113" customFormat="1" ht="31" customHeight="1" spans="1:8">
      <c r="A13" s="78"/>
      <c r="B13" s="78"/>
      <c r="C13" s="78"/>
      <c r="D13" s="124"/>
      <c r="E13" s="78" t="s">
        <v>726</v>
      </c>
      <c r="F13" s="123">
        <f>'2020基金收支'!I44+'2020基金收支'!I43</f>
        <v>242815.218127</v>
      </c>
      <c r="G13" s="123">
        <f>'2020基金收支'!J44+'2020基金收支'!J43</f>
        <v>67386.261309</v>
      </c>
      <c r="H13" s="123">
        <f>'2020基金收支'!K44+'2020基金收支'!K43</f>
        <v>184551.668272</v>
      </c>
    </row>
    <row r="14" s="114" customFormat="1" ht="31" customHeight="1" spans="1:8">
      <c r="A14" s="71" t="s">
        <v>727</v>
      </c>
      <c r="B14" s="125">
        <f>SUM(B4:B9)</f>
        <v>399245.625089</v>
      </c>
      <c r="C14" s="125">
        <f>SUM(C4:C9)</f>
        <v>512611.653489</v>
      </c>
      <c r="D14" s="125">
        <f>SUM(D4:D9)</f>
        <v>636682.756198</v>
      </c>
      <c r="E14" s="71" t="s">
        <v>728</v>
      </c>
      <c r="F14" s="126">
        <f>SUM(F4:F13)</f>
        <v>399246.295961</v>
      </c>
      <c r="G14" s="126">
        <f>SUM(G4:G13)</f>
        <v>512611.653489</v>
      </c>
      <c r="H14" s="126">
        <f>SUM(H4:H13)</f>
        <v>636682.756198</v>
      </c>
    </row>
    <row r="15" s="113" customFormat="1" ht="21" customHeight="1"/>
    <row r="16" ht="21" customHeight="1"/>
    <row r="17" ht="21" customHeight="1"/>
  </sheetData>
  <mergeCells count="1">
    <mergeCell ref="A1:H1"/>
  </mergeCells>
  <printOptions horizontalCentered="1"/>
  <pageMargins left="0.751388888888889" right="0.751388888888889" top="1" bottom="1" header="0" footer="0"/>
  <pageSetup paperSize="8" scale="120" orientation="landscape" horizontalDpi="600"/>
  <headerFooter alignWithMargins="0" scaleWithDoc="0">
    <oddFooter>&amp;C &amp;P</oddFoot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1"/>
  <sheetViews>
    <sheetView showGridLines="0" showZeros="0" workbookViewId="0">
      <selection activeCell="E31" sqref="E31"/>
    </sheetView>
  </sheetViews>
  <sheetFormatPr defaultColWidth="12.1833333333333" defaultRowHeight="15.55" customHeight="1"/>
  <cols>
    <col min="1" max="1" width="32.375" style="113" customWidth="1"/>
    <col min="2" max="2" width="20" style="113" customWidth="1"/>
    <col min="3" max="3" width="20.75" style="113" customWidth="1"/>
    <col min="4" max="4" width="20.25" style="113" customWidth="1"/>
    <col min="5" max="16380" width="12.1833333333333" style="113" customWidth="1"/>
  </cols>
  <sheetData>
    <row r="1" ht="34" customHeight="1" spans="1:4">
      <c r="A1" s="51" t="s">
        <v>729</v>
      </c>
      <c r="B1" s="51"/>
      <c r="C1" s="51"/>
      <c r="D1" s="51"/>
    </row>
    <row r="2" ht="21" customHeight="1" spans="1:11">
      <c r="A2" s="111" t="s">
        <v>730</v>
      </c>
      <c r="B2" s="115"/>
      <c r="C2" s="115"/>
      <c r="D2" s="116" t="s">
        <v>32</v>
      </c>
      <c r="E2" s="115"/>
      <c r="F2" s="115"/>
      <c r="G2" s="115"/>
      <c r="H2" s="115"/>
      <c r="I2" s="115"/>
      <c r="J2" s="115"/>
      <c r="K2" s="115"/>
    </row>
    <row r="3" s="113" customFormat="1" ht="40" customHeight="1" spans="1:4">
      <c r="A3" s="73" t="s">
        <v>731</v>
      </c>
      <c r="B3" s="73" t="s">
        <v>34</v>
      </c>
      <c r="C3" s="73" t="s">
        <v>35</v>
      </c>
      <c r="D3" s="73" t="s">
        <v>36</v>
      </c>
    </row>
    <row r="4" s="113" customFormat="1" ht="31" customHeight="1" spans="1:4">
      <c r="A4" s="74" t="s">
        <v>612</v>
      </c>
      <c r="B4" s="117">
        <v>0</v>
      </c>
      <c r="C4" s="117">
        <v>0</v>
      </c>
      <c r="D4" s="117">
        <v>0</v>
      </c>
    </row>
    <row r="5" s="113" customFormat="1" ht="31" customHeight="1" spans="1:4">
      <c r="A5" s="78" t="s">
        <v>613</v>
      </c>
      <c r="B5" s="117">
        <v>0</v>
      </c>
      <c r="C5" s="117">
        <v>0</v>
      </c>
      <c r="D5" s="117">
        <v>0</v>
      </c>
    </row>
    <row r="6" s="113" customFormat="1" ht="31" customHeight="1" spans="1:4">
      <c r="A6" s="78" t="s">
        <v>614</v>
      </c>
      <c r="B6" s="117">
        <v>0</v>
      </c>
      <c r="C6" s="117">
        <v>0</v>
      </c>
      <c r="D6" s="117">
        <v>0</v>
      </c>
    </row>
    <row r="7" s="113" customFormat="1" ht="31" customHeight="1" spans="1:4">
      <c r="A7" s="78" t="s">
        <v>615</v>
      </c>
      <c r="B7" s="117">
        <v>0</v>
      </c>
      <c r="C7" s="117">
        <v>0</v>
      </c>
      <c r="D7" s="117">
        <v>0</v>
      </c>
    </row>
    <row r="8" s="113" customFormat="1" ht="31" customHeight="1" spans="1:4">
      <c r="A8" s="78" t="s">
        <v>616</v>
      </c>
      <c r="B8" s="117">
        <v>0</v>
      </c>
      <c r="C8" s="117">
        <v>0</v>
      </c>
      <c r="D8" s="117">
        <v>0</v>
      </c>
    </row>
    <row r="9" s="113" customFormat="1" ht="31" customHeight="1" spans="1:4">
      <c r="A9" s="78" t="s">
        <v>617</v>
      </c>
      <c r="B9" s="117">
        <v>0</v>
      </c>
      <c r="C9" s="117">
        <v>0</v>
      </c>
      <c r="D9" s="117">
        <v>0</v>
      </c>
    </row>
    <row r="10" s="113" customFormat="1" ht="31" customHeight="1" spans="1:4">
      <c r="A10" s="74" t="s">
        <v>618</v>
      </c>
      <c r="B10" s="117">
        <v>0</v>
      </c>
      <c r="C10" s="117">
        <v>0</v>
      </c>
      <c r="D10" s="117">
        <v>0</v>
      </c>
    </row>
    <row r="11" s="113" customFormat="1" ht="31" customHeight="1" spans="1:4">
      <c r="A11" s="78" t="s">
        <v>619</v>
      </c>
      <c r="B11" s="117">
        <v>0</v>
      </c>
      <c r="C11" s="117">
        <v>0</v>
      </c>
      <c r="D11" s="117">
        <v>0</v>
      </c>
    </row>
    <row r="12" s="113" customFormat="1" ht="31" customHeight="1" spans="1:4">
      <c r="A12" s="78" t="s">
        <v>620</v>
      </c>
      <c r="B12" s="117">
        <v>0</v>
      </c>
      <c r="C12" s="117">
        <v>0</v>
      </c>
      <c r="D12" s="117">
        <v>0</v>
      </c>
    </row>
    <row r="13" s="113" customFormat="1" ht="31" customHeight="1" spans="1:4">
      <c r="A13" s="78" t="s">
        <v>621</v>
      </c>
      <c r="B13" s="117">
        <v>0</v>
      </c>
      <c r="C13" s="117">
        <v>0</v>
      </c>
      <c r="D13" s="117">
        <v>0</v>
      </c>
    </row>
    <row r="14" s="113" customFormat="1" ht="31" customHeight="1" spans="1:4">
      <c r="A14" s="78" t="s">
        <v>622</v>
      </c>
      <c r="B14" s="117">
        <v>0</v>
      </c>
      <c r="C14" s="117">
        <v>0</v>
      </c>
      <c r="D14" s="117">
        <v>0</v>
      </c>
    </row>
    <row r="15" s="113" customFormat="1" ht="31" customHeight="1" spans="1:4">
      <c r="A15" s="78" t="s">
        <v>623</v>
      </c>
      <c r="B15" s="117">
        <v>0</v>
      </c>
      <c r="C15" s="117">
        <v>0</v>
      </c>
      <c r="D15" s="117">
        <v>0</v>
      </c>
    </row>
    <row r="16" s="113" customFormat="1" ht="31" customHeight="1" spans="1:4">
      <c r="A16" s="78" t="s">
        <v>624</v>
      </c>
      <c r="B16" s="117">
        <v>0</v>
      </c>
      <c r="C16" s="117">
        <v>0</v>
      </c>
      <c r="D16" s="117">
        <v>0</v>
      </c>
    </row>
    <row r="17" s="113" customFormat="1" ht="31" customHeight="1" spans="1:4">
      <c r="A17" s="78" t="s">
        <v>625</v>
      </c>
      <c r="B17" s="117">
        <v>0</v>
      </c>
      <c r="C17" s="117">
        <v>0</v>
      </c>
      <c r="D17" s="117">
        <v>0</v>
      </c>
    </row>
    <row r="18" s="113" customFormat="1" ht="31" customHeight="1" spans="1:4">
      <c r="A18" s="78" t="s">
        <v>626</v>
      </c>
      <c r="B18" s="117">
        <v>0</v>
      </c>
      <c r="C18" s="117">
        <v>0</v>
      </c>
      <c r="D18" s="117">
        <v>0</v>
      </c>
    </row>
    <row r="19" s="113" customFormat="1" ht="31" customHeight="1" spans="1:4">
      <c r="A19" s="78" t="s">
        <v>627</v>
      </c>
      <c r="B19" s="117">
        <v>0</v>
      </c>
      <c r="C19" s="117">
        <v>0</v>
      </c>
      <c r="D19" s="117">
        <v>0</v>
      </c>
    </row>
    <row r="20" s="113" customFormat="1" ht="31" customHeight="1" spans="1:4">
      <c r="A20" s="78" t="s">
        <v>628</v>
      </c>
      <c r="B20" s="117">
        <v>0</v>
      </c>
      <c r="C20" s="117">
        <v>0</v>
      </c>
      <c r="D20" s="117">
        <v>0</v>
      </c>
    </row>
    <row r="21" s="113" customFormat="1" ht="31" customHeight="1" spans="1:4">
      <c r="A21" s="78" t="s">
        <v>629</v>
      </c>
      <c r="B21" s="117">
        <v>0</v>
      </c>
      <c r="C21" s="117">
        <v>0</v>
      </c>
      <c r="D21" s="117">
        <v>0</v>
      </c>
    </row>
    <row r="22" s="113" customFormat="1" ht="31" customHeight="1" spans="1:4">
      <c r="A22" s="78" t="s">
        <v>630</v>
      </c>
      <c r="B22" s="117">
        <v>0</v>
      </c>
      <c r="C22" s="117">
        <v>0</v>
      </c>
      <c r="D22" s="117">
        <v>0</v>
      </c>
    </row>
    <row r="23" s="113" customFormat="1" ht="31" customHeight="1" spans="1:4">
      <c r="A23" s="78" t="s">
        <v>631</v>
      </c>
      <c r="B23" s="117">
        <v>0</v>
      </c>
      <c r="C23" s="117">
        <v>0</v>
      </c>
      <c r="D23" s="117">
        <v>0</v>
      </c>
    </row>
    <row r="24" s="113" customFormat="1" ht="31" customHeight="1" spans="1:4">
      <c r="A24" s="78" t="s">
        <v>632</v>
      </c>
      <c r="B24" s="117">
        <v>0</v>
      </c>
      <c r="C24" s="117">
        <v>0</v>
      </c>
      <c r="D24" s="117">
        <v>0</v>
      </c>
    </row>
    <row r="25" s="113" customFormat="1" ht="31" customHeight="1" spans="1:4">
      <c r="A25" s="78" t="s">
        <v>633</v>
      </c>
      <c r="B25" s="117">
        <v>0</v>
      </c>
      <c r="C25" s="117">
        <v>0</v>
      </c>
      <c r="D25" s="117">
        <v>0</v>
      </c>
    </row>
    <row r="26" s="113" customFormat="1" ht="31" customHeight="1" spans="1:4">
      <c r="A26" s="74" t="s">
        <v>634</v>
      </c>
      <c r="B26" s="117">
        <v>0</v>
      </c>
      <c r="C26" s="117">
        <v>0</v>
      </c>
      <c r="D26" s="117">
        <v>0</v>
      </c>
    </row>
    <row r="27" s="113" customFormat="1" ht="31" customHeight="1" spans="1:4">
      <c r="A27" s="74" t="s">
        <v>635</v>
      </c>
      <c r="B27" s="117">
        <v>0</v>
      </c>
      <c r="C27" s="117">
        <v>0</v>
      </c>
      <c r="D27" s="117">
        <v>0</v>
      </c>
    </row>
    <row r="28" s="114" customFormat="1" ht="31" customHeight="1" spans="1:4">
      <c r="A28" s="71" t="s">
        <v>728</v>
      </c>
      <c r="B28" s="117">
        <v>0</v>
      </c>
      <c r="C28" s="117">
        <v>0</v>
      </c>
      <c r="D28" s="117">
        <v>0</v>
      </c>
    </row>
    <row r="29" s="113" customFormat="1" ht="21" customHeight="1" spans="1:1">
      <c r="A29" s="118" t="s">
        <v>636</v>
      </c>
    </row>
    <row r="30" ht="21" customHeight="1"/>
    <row r="31" ht="21" customHeight="1"/>
  </sheetData>
  <mergeCells count="1">
    <mergeCell ref="A1:D1"/>
  </mergeCells>
  <printOptions horizontalCentered="1"/>
  <pageMargins left="0.751388888888889" right="0.751388888888889" top="1" bottom="1" header="0" footer="0"/>
  <pageSetup paperSize="8" scale="120" orientation="landscape" horizontalDpi="600"/>
  <headerFooter alignWithMargins="0" scaleWithDoc="0">
    <oddFooter>&amp;C &amp;P</oddFoot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7"/>
  <sheetViews>
    <sheetView workbookViewId="0">
      <selection activeCell="A2" sqref="A2"/>
    </sheetView>
  </sheetViews>
  <sheetFormatPr defaultColWidth="9" defaultRowHeight="14.25" outlineLevelRow="6" outlineLevelCol="6"/>
  <cols>
    <col min="1" max="1" width="28.75" customWidth="1"/>
    <col min="2" max="7" width="16.0083333333333" customWidth="1"/>
  </cols>
  <sheetData>
    <row r="1" ht="31" customHeight="1" spans="1:7">
      <c r="A1" s="60" t="s">
        <v>732</v>
      </c>
      <c r="B1" s="60"/>
      <c r="C1" s="60"/>
      <c r="D1" s="60"/>
      <c r="E1" s="60"/>
      <c r="F1" s="60"/>
      <c r="G1" s="60"/>
    </row>
    <row r="2" ht="29" customHeight="1" spans="1:7">
      <c r="A2" s="111" t="s">
        <v>733</v>
      </c>
      <c r="B2" s="52"/>
      <c r="C2" s="52"/>
      <c r="D2" s="52"/>
      <c r="E2" s="52"/>
      <c r="F2" s="52"/>
      <c r="G2" s="52" t="s">
        <v>639</v>
      </c>
    </row>
    <row r="3" ht="49" customHeight="1" spans="1:7">
      <c r="A3" s="61" t="s">
        <v>640</v>
      </c>
      <c r="B3" s="62" t="s">
        <v>641</v>
      </c>
      <c r="C3" s="63"/>
      <c r="D3" s="62" t="s">
        <v>642</v>
      </c>
      <c r="E3" s="63"/>
      <c r="F3" s="65" t="s">
        <v>643</v>
      </c>
      <c r="G3" s="65"/>
    </row>
    <row r="4" ht="51" customHeight="1" spans="1:7">
      <c r="A4" s="66"/>
      <c r="B4" s="61" t="s">
        <v>734</v>
      </c>
      <c r="C4" s="61" t="s">
        <v>735</v>
      </c>
      <c r="D4" s="61" t="s">
        <v>734</v>
      </c>
      <c r="E4" s="61" t="s">
        <v>736</v>
      </c>
      <c r="F4" s="61" t="s">
        <v>734</v>
      </c>
      <c r="G4" s="61" t="s">
        <v>735</v>
      </c>
    </row>
    <row r="5" ht="57" customHeight="1" spans="1:7">
      <c r="A5" s="68" t="s">
        <v>647</v>
      </c>
      <c r="B5" s="69">
        <f>C5</f>
        <v>8</v>
      </c>
      <c r="C5" s="69">
        <v>8</v>
      </c>
      <c r="D5" s="69">
        <f>E5</f>
        <v>6.8</v>
      </c>
      <c r="E5" s="69">
        <v>6.8</v>
      </c>
      <c r="F5" s="69">
        <f>B5+D5</f>
        <v>14.8</v>
      </c>
      <c r="G5" s="69">
        <f>C5+E5</f>
        <v>14.8</v>
      </c>
    </row>
    <row r="6" spans="1:7">
      <c r="A6" s="112"/>
      <c r="B6" s="112"/>
      <c r="C6" s="112"/>
      <c r="D6" s="112"/>
      <c r="E6" s="112"/>
      <c r="F6" s="112"/>
      <c r="G6" s="112"/>
    </row>
    <row r="7" spans="1:7">
      <c r="A7" s="112"/>
      <c r="B7" s="112"/>
      <c r="C7" s="112"/>
      <c r="D7" s="112"/>
      <c r="E7" s="112"/>
      <c r="F7" s="112"/>
      <c r="G7" s="112"/>
    </row>
  </sheetData>
  <mergeCells count="5">
    <mergeCell ref="A1:G1"/>
    <mergeCell ref="B3:C3"/>
    <mergeCell ref="D3:E3"/>
    <mergeCell ref="F3:G3"/>
    <mergeCell ref="A3:A4"/>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B19"/>
  <sheetViews>
    <sheetView topLeftCell="A13" workbookViewId="0">
      <selection activeCell="Q53" sqref="Q53"/>
    </sheetView>
  </sheetViews>
  <sheetFormatPr defaultColWidth="9" defaultRowHeight="14.25" outlineLevelCol="1"/>
  <sheetData>
    <row r="19" ht="35.25" spans="2:2">
      <c r="B19" s="28" t="s">
        <v>737</v>
      </c>
    </row>
  </sheetData>
  <printOptions horizontalCentered="1"/>
  <pageMargins left="0.708333333333333" right="0.708333333333333" top="0.747916666666667" bottom="0.747916666666667" header="0.314583333333333" footer="0.314583333333333"/>
  <pageSetup paperSize="8" orientation="landscape" horizontalDpi="600" verticalDpi="600"/>
  <headerFooter alignWithMargins="0" scaleWithDoc="0"/>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9"/>
  <sheetViews>
    <sheetView showGridLines="0" showZeros="0" workbookViewId="0">
      <selection activeCell="D22" sqref="D22"/>
    </sheetView>
  </sheetViews>
  <sheetFormatPr defaultColWidth="25.125" defaultRowHeight="14.25"/>
  <cols>
    <col min="1" max="1" width="44.25" style="87" customWidth="1"/>
    <col min="2" max="2" width="14.5" style="88" customWidth="1"/>
    <col min="3" max="3" width="13.5" style="88" customWidth="1"/>
    <col min="4" max="4" width="44.25" style="87" customWidth="1"/>
    <col min="5" max="6" width="14.5" style="88" customWidth="1"/>
    <col min="7" max="251" width="9.125" style="89" customWidth="1"/>
    <col min="252" max="252" width="25.75" style="89" customWidth="1"/>
    <col min="253" max="253" width="9.125" style="89" hidden="1" customWidth="1"/>
    <col min="254" max="254" width="16.75" style="89" customWidth="1"/>
    <col min="255" max="16384" width="25.125" style="89"/>
  </cols>
  <sheetData>
    <row r="1" s="83" customFormat="1" ht="41" customHeight="1" spans="1:6">
      <c r="A1" s="105" t="s">
        <v>738</v>
      </c>
      <c r="B1" s="105"/>
      <c r="C1" s="105"/>
      <c r="D1" s="105"/>
      <c r="E1" s="105"/>
      <c r="F1" s="105"/>
    </row>
    <row r="2" s="84" customFormat="1" ht="24" customHeight="1" spans="1:6">
      <c r="A2" s="91" t="s">
        <v>739</v>
      </c>
      <c r="B2" s="91"/>
      <c r="C2" s="91"/>
      <c r="D2" s="91"/>
      <c r="E2" s="91"/>
      <c r="F2" s="84" t="s">
        <v>740</v>
      </c>
    </row>
    <row r="3" s="84" customFormat="1" ht="40" customHeight="1" spans="1:6">
      <c r="A3" s="92" t="s">
        <v>33</v>
      </c>
      <c r="B3" s="73" t="s">
        <v>34</v>
      </c>
      <c r="C3" s="73" t="s">
        <v>36</v>
      </c>
      <c r="D3" s="92" t="s">
        <v>79</v>
      </c>
      <c r="E3" s="73" t="s">
        <v>34</v>
      </c>
      <c r="F3" s="73" t="s">
        <v>36</v>
      </c>
    </row>
    <row r="4" s="84" customFormat="1" ht="27" customHeight="1" spans="1:6">
      <c r="A4" s="106" t="s">
        <v>741</v>
      </c>
      <c r="B4" s="94">
        <f t="shared" ref="B4:F4" si="0">B5</f>
        <v>372</v>
      </c>
      <c r="C4" s="94">
        <f t="shared" si="0"/>
        <v>625.7</v>
      </c>
      <c r="D4" s="93" t="s">
        <v>742</v>
      </c>
      <c r="E4" s="94">
        <v>0</v>
      </c>
      <c r="F4" s="94">
        <v>0</v>
      </c>
    </row>
    <row r="5" s="84" customFormat="1" ht="27" customHeight="1" spans="1:6">
      <c r="A5" s="107" t="s">
        <v>743</v>
      </c>
      <c r="B5" s="96">
        <v>372</v>
      </c>
      <c r="C5" s="96">
        <v>625.7</v>
      </c>
      <c r="D5" s="95" t="s">
        <v>744</v>
      </c>
      <c r="E5" s="96">
        <v>0</v>
      </c>
      <c r="F5" s="96">
        <v>0</v>
      </c>
    </row>
    <row r="6" s="84" customFormat="1" ht="27" customHeight="1" spans="1:6">
      <c r="A6" s="107" t="s">
        <v>745</v>
      </c>
      <c r="B6" s="103"/>
      <c r="C6" s="103"/>
      <c r="D6" s="93" t="s">
        <v>746</v>
      </c>
      <c r="E6" s="94">
        <v>654.296673</v>
      </c>
      <c r="F6" s="94">
        <v>552.42</v>
      </c>
    </row>
    <row r="7" s="84" customFormat="1" ht="27" customHeight="1" spans="1:6">
      <c r="A7" s="107" t="s">
        <v>747</v>
      </c>
      <c r="B7" s="103"/>
      <c r="C7" s="103">
        <v>0</v>
      </c>
      <c r="D7" s="95" t="s">
        <v>748</v>
      </c>
      <c r="E7" s="96">
        <v>534.296673</v>
      </c>
      <c r="F7" s="96">
        <v>534</v>
      </c>
    </row>
    <row r="8" s="84" customFormat="1" ht="27" customHeight="1" spans="1:6">
      <c r="A8" s="107" t="s">
        <v>749</v>
      </c>
      <c r="B8" s="103"/>
      <c r="C8" s="103">
        <v>0</v>
      </c>
      <c r="D8" s="95" t="s">
        <v>750</v>
      </c>
      <c r="E8" s="96">
        <v>534.296673</v>
      </c>
      <c r="F8" s="96">
        <v>534</v>
      </c>
    </row>
    <row r="9" s="84" customFormat="1" ht="27" customHeight="1" spans="1:6">
      <c r="A9" s="107" t="s">
        <v>751</v>
      </c>
      <c r="B9" s="103"/>
      <c r="C9" s="103"/>
      <c r="D9" s="95" t="s">
        <v>752</v>
      </c>
      <c r="E9" s="96">
        <v>120</v>
      </c>
      <c r="F9" s="96">
        <v>18.42</v>
      </c>
    </row>
    <row r="10" s="84" customFormat="1" ht="27" customHeight="1" spans="1:6">
      <c r="A10" s="107"/>
      <c r="B10" s="103"/>
      <c r="C10" s="103"/>
      <c r="D10" s="95" t="s">
        <v>753</v>
      </c>
      <c r="E10" s="96">
        <v>120</v>
      </c>
      <c r="F10" s="96">
        <v>18.42</v>
      </c>
    </row>
    <row r="11" s="84" customFormat="1" ht="27" customHeight="1" spans="1:6">
      <c r="A11" s="107"/>
      <c r="B11" s="103"/>
      <c r="C11" s="103"/>
      <c r="D11" s="102"/>
      <c r="E11" s="103"/>
      <c r="F11" s="103"/>
    </row>
    <row r="12" s="85" customFormat="1" ht="27" customHeight="1" spans="1:6">
      <c r="A12" s="104" t="s">
        <v>754</v>
      </c>
      <c r="B12" s="94">
        <f>B4</f>
        <v>372</v>
      </c>
      <c r="C12" s="94">
        <f>C4</f>
        <v>625.7</v>
      </c>
      <c r="D12" s="104" t="s">
        <v>755</v>
      </c>
      <c r="E12" s="94">
        <f>E4+E6</f>
        <v>654.296673</v>
      </c>
      <c r="F12" s="94">
        <f>F4+F6</f>
        <v>552.42</v>
      </c>
    </row>
    <row r="13" s="84" customFormat="1" ht="27" customHeight="1" spans="1:6">
      <c r="A13" s="106" t="s">
        <v>66</v>
      </c>
      <c r="B13" s="94">
        <f>B14</f>
        <v>0</v>
      </c>
      <c r="C13" s="94">
        <f>C14</f>
        <v>54</v>
      </c>
      <c r="D13" s="93" t="s">
        <v>103</v>
      </c>
      <c r="E13" s="94">
        <f>SUM(E14:E15)</f>
        <v>115</v>
      </c>
      <c r="F13" s="94">
        <f>SUM(F14:F15)</f>
        <v>115</v>
      </c>
    </row>
    <row r="14" s="84" customFormat="1" ht="27" customHeight="1" spans="1:6">
      <c r="A14" s="95" t="s">
        <v>756</v>
      </c>
      <c r="B14" s="96">
        <f>B15</f>
        <v>0</v>
      </c>
      <c r="C14" s="96">
        <f>C15</f>
        <v>54</v>
      </c>
      <c r="D14" s="95" t="s">
        <v>757</v>
      </c>
      <c r="E14" s="96">
        <v>0</v>
      </c>
      <c r="F14" s="96">
        <v>0</v>
      </c>
    </row>
    <row r="15" s="84" customFormat="1" ht="27" customHeight="1" spans="1:6">
      <c r="A15" s="95" t="s">
        <v>758</v>
      </c>
      <c r="B15" s="96">
        <v>0</v>
      </c>
      <c r="C15" s="96">
        <v>54</v>
      </c>
      <c r="D15" s="95" t="s">
        <v>759</v>
      </c>
      <c r="E15" s="96">
        <v>115</v>
      </c>
      <c r="F15" s="96">
        <v>115</v>
      </c>
    </row>
    <row r="16" s="84" customFormat="1" ht="27" customHeight="1" spans="1:6">
      <c r="A16" s="108" t="s">
        <v>760</v>
      </c>
      <c r="B16" s="94">
        <v>397.296673</v>
      </c>
      <c r="C16" s="94">
        <f>B16</f>
        <v>397.296673</v>
      </c>
      <c r="D16" s="109" t="s">
        <v>761</v>
      </c>
      <c r="E16" s="92">
        <f>E17-E13-E12</f>
        <v>0</v>
      </c>
      <c r="F16" s="110">
        <f>F17-F13-F12</f>
        <v>409.576673</v>
      </c>
    </row>
    <row r="17" s="85" customFormat="1" ht="27" customHeight="1" spans="1:14">
      <c r="A17" s="97" t="s">
        <v>75</v>
      </c>
      <c r="B17" s="94">
        <f>B12+B16+B13</f>
        <v>769.296673</v>
      </c>
      <c r="C17" s="94">
        <f>C12+C16+C13</f>
        <v>1076.996673</v>
      </c>
      <c r="D17" s="97" t="s">
        <v>107</v>
      </c>
      <c r="E17" s="94">
        <f>B17</f>
        <v>769.296673</v>
      </c>
      <c r="F17" s="94">
        <f>C17</f>
        <v>1076.996673</v>
      </c>
      <c r="H17" s="98"/>
      <c r="I17" s="98"/>
      <c r="K17" s="98"/>
      <c r="L17" s="98"/>
      <c r="N17" s="98"/>
    </row>
    <row r="18" s="86" customFormat="1" spans="2:6">
      <c r="B18" s="99"/>
      <c r="C18" s="99"/>
      <c r="E18" s="99"/>
      <c r="F18" s="99"/>
    </row>
    <row r="19" s="86" customFormat="1" spans="1:6">
      <c r="A19" s="100"/>
      <c r="B19" s="101"/>
      <c r="C19" s="101"/>
      <c r="D19" s="100"/>
      <c r="E19" s="101"/>
      <c r="F19" s="101"/>
    </row>
  </sheetData>
  <mergeCells count="1">
    <mergeCell ref="A1:F1"/>
  </mergeCells>
  <printOptions horizontalCentered="1" verticalCentered="1"/>
  <pageMargins left="0.66875" right="0.432638888888889" top="0.786805555555556" bottom="0.984027777777778" header="0.511805555555556" footer="0.511805555555556"/>
  <pageSetup paperSize="8" scale="115" fitToHeight="0" orientation="landscape" blackAndWhite="1" horizontalDpi="600" verticalDpi="600"/>
  <headerFooter alignWithMargins="0" scaleWithDoc="0">
    <oddFooter>&amp;C&amp;P</oddFooter>
  </headerFooter>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sheetPr>
  <dimension ref="A1:C14"/>
  <sheetViews>
    <sheetView showGridLines="0" showZeros="0" workbookViewId="0">
      <selection activeCell="E9" sqref="E9"/>
    </sheetView>
  </sheetViews>
  <sheetFormatPr defaultColWidth="25.125" defaultRowHeight="14.25" outlineLevelCol="2"/>
  <cols>
    <col min="1" max="1" width="50.75" style="87" customWidth="1"/>
    <col min="2" max="2" width="19.875" style="88" customWidth="1"/>
    <col min="3" max="3" width="21.75" style="88" customWidth="1"/>
    <col min="4" max="248" width="9.125" style="89" customWidth="1"/>
    <col min="249" max="249" width="25.75" style="89" customWidth="1"/>
    <col min="250" max="250" width="9.125" style="89" hidden="1" customWidth="1"/>
    <col min="251" max="251" width="16.75" style="89" customWidth="1"/>
    <col min="252" max="16381" width="25.125" style="89"/>
  </cols>
  <sheetData>
    <row r="1" s="83" customFormat="1" ht="41" customHeight="1" spans="1:3">
      <c r="A1" s="90" t="s">
        <v>762</v>
      </c>
      <c r="B1" s="90"/>
      <c r="C1" s="90"/>
    </row>
    <row r="2" s="84" customFormat="1" ht="24" customHeight="1" spans="1:3">
      <c r="A2" s="91" t="s">
        <v>763</v>
      </c>
      <c r="B2" s="91"/>
      <c r="C2" s="84" t="s">
        <v>740</v>
      </c>
    </row>
    <row r="3" s="84" customFormat="1" ht="40" customHeight="1" spans="1:3">
      <c r="A3" s="92" t="s">
        <v>79</v>
      </c>
      <c r="B3" s="73" t="s">
        <v>34</v>
      </c>
      <c r="C3" s="73" t="s">
        <v>36</v>
      </c>
    </row>
    <row r="4" s="84" customFormat="1" ht="27" customHeight="1" spans="1:3">
      <c r="A4" s="93" t="s">
        <v>742</v>
      </c>
      <c r="B4" s="94">
        <v>0</v>
      </c>
      <c r="C4" s="94">
        <v>0</v>
      </c>
    </row>
    <row r="5" s="84" customFormat="1" ht="27" customHeight="1" spans="1:3">
      <c r="A5" s="95" t="s">
        <v>744</v>
      </c>
      <c r="B5" s="96">
        <v>0</v>
      </c>
      <c r="C5" s="96">
        <v>0</v>
      </c>
    </row>
    <row r="6" s="84" customFormat="1" ht="27" customHeight="1" spans="1:3">
      <c r="A6" s="93" t="s">
        <v>746</v>
      </c>
      <c r="B6" s="94">
        <v>654.296673</v>
      </c>
      <c r="C6" s="94">
        <v>552.42</v>
      </c>
    </row>
    <row r="7" s="84" customFormat="1" ht="27" customHeight="1" spans="1:3">
      <c r="A7" s="95" t="s">
        <v>748</v>
      </c>
      <c r="B7" s="96">
        <v>534.296673</v>
      </c>
      <c r="C7" s="96">
        <v>534</v>
      </c>
    </row>
    <row r="8" s="84" customFormat="1" ht="27" customHeight="1" spans="1:3">
      <c r="A8" s="95" t="s">
        <v>750</v>
      </c>
      <c r="B8" s="96">
        <v>534.296673</v>
      </c>
      <c r="C8" s="96">
        <v>534</v>
      </c>
    </row>
    <row r="9" s="84" customFormat="1" ht="27" customHeight="1" spans="1:3">
      <c r="A9" s="95" t="s">
        <v>752</v>
      </c>
      <c r="B9" s="96">
        <v>120</v>
      </c>
      <c r="C9" s="96">
        <v>18.42</v>
      </c>
    </row>
    <row r="10" s="84" customFormat="1" ht="27" customHeight="1" spans="1:3">
      <c r="A10" s="95" t="s">
        <v>753</v>
      </c>
      <c r="B10" s="96">
        <v>120</v>
      </c>
      <c r="C10" s="96">
        <v>18.42</v>
      </c>
    </row>
    <row r="11" s="84" customFormat="1" ht="27" customHeight="1" spans="1:3">
      <c r="A11" s="102"/>
      <c r="B11" s="103"/>
      <c r="C11" s="103"/>
    </row>
    <row r="12" s="85" customFormat="1" ht="27" customHeight="1" spans="1:3">
      <c r="A12" s="104" t="s">
        <v>755</v>
      </c>
      <c r="B12" s="94">
        <f>B4+B6</f>
        <v>654.296673</v>
      </c>
      <c r="C12" s="94">
        <f>C4+C6</f>
        <v>552.42</v>
      </c>
    </row>
    <row r="13" s="86" customFormat="1" spans="2:3">
      <c r="B13" s="99"/>
      <c r="C13" s="99"/>
    </row>
    <row r="14" s="86" customFormat="1" spans="1:3">
      <c r="A14" s="100"/>
      <c r="B14" s="101"/>
      <c r="C14" s="101"/>
    </row>
  </sheetData>
  <mergeCells count="1">
    <mergeCell ref="A1:C1"/>
  </mergeCells>
  <printOptions horizontalCentered="1" verticalCentered="1"/>
  <pageMargins left="0.66875" right="0.432638888888889" top="0.786805555555556" bottom="0.984027777777778" header="0.511805555555556" footer="0.511805555555556"/>
  <pageSetup paperSize="8" scale="115" fitToHeight="0" orientation="landscape" blackAndWhite="1" horizontalDpi="600" verticalDpi="600"/>
  <headerFooter alignWithMargins="0" scaleWithDoc="0">
    <oddFooter>&amp;C&amp;P</oddFooter>
  </headerFooter>
  <legacyDrawing r:id="rId2"/>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sheetPr>
  <dimension ref="A1:K8"/>
  <sheetViews>
    <sheetView showGridLines="0" showZeros="0" workbookViewId="0">
      <selection activeCell="H25" sqref="H25"/>
    </sheetView>
  </sheetViews>
  <sheetFormatPr defaultColWidth="25.125" defaultRowHeight="14.25" outlineLevelRow="7"/>
  <cols>
    <col min="1" max="1" width="44.25" style="87" customWidth="1"/>
    <col min="2" max="2" width="21" style="88" customWidth="1"/>
    <col min="3" max="3" width="25.625" style="88" customWidth="1"/>
    <col min="4" max="248" width="9.125" style="89" customWidth="1"/>
    <col min="249" max="249" width="25.75" style="89" customWidth="1"/>
    <col min="250" max="250" width="9.125" style="89" hidden="1" customWidth="1"/>
    <col min="251" max="251" width="16.75" style="89" customWidth="1"/>
    <col min="252" max="16381" width="25.125" style="89"/>
  </cols>
  <sheetData>
    <row r="1" s="83" customFormat="1" ht="41" customHeight="1" spans="1:3">
      <c r="A1" s="90" t="s">
        <v>764</v>
      </c>
      <c r="B1" s="90"/>
      <c r="C1" s="90"/>
    </row>
    <row r="2" s="84" customFormat="1" ht="24" customHeight="1" spans="1:3">
      <c r="A2" s="91" t="s">
        <v>765</v>
      </c>
      <c r="B2" s="91"/>
      <c r="C2" s="84" t="s">
        <v>740</v>
      </c>
    </row>
    <row r="3" s="84" customFormat="1" ht="40" customHeight="1" spans="1:3">
      <c r="A3" s="92" t="s">
        <v>609</v>
      </c>
      <c r="B3" s="73" t="s">
        <v>34</v>
      </c>
      <c r="C3" s="73" t="s">
        <v>36</v>
      </c>
    </row>
    <row r="4" s="84" customFormat="1" ht="27" customHeight="1" spans="1:3">
      <c r="A4" s="93" t="s">
        <v>766</v>
      </c>
      <c r="B4" s="94">
        <v>0</v>
      </c>
      <c r="C4" s="94">
        <v>0</v>
      </c>
    </row>
    <row r="5" s="84" customFormat="1" ht="27" customHeight="1" spans="1:3">
      <c r="A5" s="95" t="s">
        <v>767</v>
      </c>
      <c r="B5" s="96">
        <v>0</v>
      </c>
      <c r="C5" s="96">
        <v>0</v>
      </c>
    </row>
    <row r="6" s="85" customFormat="1" ht="27" customHeight="1" spans="1:11">
      <c r="A6" s="97" t="s">
        <v>107</v>
      </c>
      <c r="B6" s="94"/>
      <c r="C6" s="94"/>
      <c r="E6" s="98"/>
      <c r="F6" s="98"/>
      <c r="H6" s="98"/>
      <c r="I6" s="98"/>
      <c r="K6" s="98"/>
    </row>
    <row r="7" s="86" customFormat="1" spans="1:3">
      <c r="A7" s="86" t="s">
        <v>636</v>
      </c>
      <c r="B7" s="99"/>
      <c r="C7" s="99"/>
    </row>
    <row r="8" s="86" customFormat="1" spans="1:3">
      <c r="A8" s="100"/>
      <c r="B8" s="101"/>
      <c r="C8" s="101"/>
    </row>
  </sheetData>
  <mergeCells count="1">
    <mergeCell ref="A1:C1"/>
  </mergeCells>
  <printOptions horizontalCentered="1" verticalCentered="1"/>
  <pageMargins left="0.66875" right="0.432638888888889" top="0.786805555555556" bottom="0.984027777777778" header="0.511805555555556" footer="0.511805555555556"/>
  <pageSetup paperSize="8" scale="115" fitToHeight="0" orientation="landscape" blackAndWhite="1" horizontalDpi="600" verticalDpi="600"/>
  <headerFooter alignWithMargins="0" scaleWithDoc="0">
    <oddFooter>&amp;C&amp;P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9"/>
  <sheetViews>
    <sheetView workbookViewId="0">
      <selection activeCell="D21" sqref="D21"/>
    </sheetView>
  </sheetViews>
  <sheetFormatPr defaultColWidth="9" defaultRowHeight="14.25"/>
  <sheetData>
    <row r="19" ht="35.25" spans="1:1">
      <c r="A19" s="28" t="s">
        <v>29</v>
      </c>
    </row>
  </sheetData>
  <printOptions horizontalCentered="1"/>
  <pageMargins left="0.708333333333333" right="0.708333333333333" top="0.747916666666667" bottom="0.747916666666667" header="0.314583333333333" footer="0.314583333333333"/>
  <pageSetup paperSize="8" orientation="landscape" horizontalDpi="600" verticalDpi="600"/>
  <headerFooter alignWithMargins="0" scaleWithDoc="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B19"/>
  <sheetViews>
    <sheetView workbookViewId="0">
      <selection activeCell="R38" sqref="R38"/>
    </sheetView>
  </sheetViews>
  <sheetFormatPr defaultColWidth="9" defaultRowHeight="14.25" outlineLevelCol="1"/>
  <sheetData>
    <row r="19" ht="35.25" spans="2:2">
      <c r="B19" s="28" t="s">
        <v>768</v>
      </c>
    </row>
  </sheetData>
  <printOptions horizontalCentered="1"/>
  <pageMargins left="0.708333333333333" right="0.708333333333333" top="0.747916666666667" bottom="0.747916666666667" header="0.314583333333333" footer="0.314583333333333"/>
  <pageSetup paperSize="8" orientation="landscape" horizontalDpi="600" verticalDpi="600"/>
  <headerFooter alignWithMargins="0" scaleWithDoc="0"/>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7"/>
  <sheetViews>
    <sheetView workbookViewId="0">
      <selection activeCell="E19" sqref="E19"/>
    </sheetView>
  </sheetViews>
  <sheetFormatPr defaultColWidth="9" defaultRowHeight="13.5"/>
  <cols>
    <col min="1" max="1" width="29.625" style="70" customWidth="1"/>
    <col min="2" max="4" width="10.125" style="70" customWidth="1"/>
    <col min="5" max="5" width="12.5" style="70" customWidth="1"/>
    <col min="6" max="10" width="10.125" style="70" customWidth="1"/>
    <col min="11" max="16384" width="9" style="70"/>
  </cols>
  <sheetData>
    <row r="1" s="70" customFormat="1" ht="22.5" spans="1:10">
      <c r="A1" s="60" t="s">
        <v>769</v>
      </c>
      <c r="B1" s="60"/>
      <c r="C1" s="60"/>
      <c r="D1" s="60"/>
      <c r="E1" s="60"/>
      <c r="F1" s="60"/>
      <c r="G1" s="60"/>
      <c r="H1" s="60"/>
      <c r="I1" s="60"/>
      <c r="J1" s="60"/>
    </row>
    <row r="2" s="70" customFormat="1" ht="18" customHeight="1" spans="1:10">
      <c r="A2" s="39" t="s">
        <v>770</v>
      </c>
      <c r="B2" s="52"/>
      <c r="C2" s="52"/>
      <c r="D2" s="52"/>
      <c r="E2" s="52"/>
      <c r="F2" s="52"/>
      <c r="G2" s="52"/>
      <c r="H2" s="52"/>
      <c r="I2" s="82" t="s">
        <v>32</v>
      </c>
      <c r="J2" s="82"/>
    </row>
    <row r="3" s="70" customFormat="1" ht="59" customHeight="1" spans="1:10">
      <c r="A3" s="71" t="s">
        <v>771</v>
      </c>
      <c r="B3" s="71" t="s">
        <v>536</v>
      </c>
      <c r="C3" s="72" t="s">
        <v>772</v>
      </c>
      <c r="D3" s="73" t="s">
        <v>773</v>
      </c>
      <c r="E3" s="73" t="s">
        <v>774</v>
      </c>
      <c r="F3" s="73" t="s">
        <v>775</v>
      </c>
      <c r="G3" s="73" t="s">
        <v>776</v>
      </c>
      <c r="H3" s="73" t="s">
        <v>777</v>
      </c>
      <c r="I3" s="73" t="s">
        <v>778</v>
      </c>
      <c r="J3" s="73" t="s">
        <v>779</v>
      </c>
    </row>
    <row r="4" s="70" customFormat="1" ht="21" customHeight="1" spans="1:10">
      <c r="A4" s="74" t="s">
        <v>780</v>
      </c>
      <c r="B4" s="75">
        <f t="shared" ref="B4:B15" si="0">SUM(C4:J4)</f>
        <v>0</v>
      </c>
      <c r="C4" s="76">
        <v>0</v>
      </c>
      <c r="D4" s="77">
        <v>0</v>
      </c>
      <c r="E4" s="76">
        <v>0</v>
      </c>
      <c r="F4" s="76">
        <v>0</v>
      </c>
      <c r="G4" s="76">
        <v>0</v>
      </c>
      <c r="H4" s="76">
        <v>0</v>
      </c>
      <c r="I4" s="76">
        <v>0</v>
      </c>
      <c r="J4" s="76">
        <v>0</v>
      </c>
    </row>
    <row r="5" s="70" customFormat="1" ht="21" customHeight="1" spans="1:10">
      <c r="A5" s="78" t="s">
        <v>781</v>
      </c>
      <c r="B5" s="76">
        <f t="shared" si="0"/>
        <v>0</v>
      </c>
      <c r="C5" s="79">
        <v>0</v>
      </c>
      <c r="D5" s="76">
        <v>0</v>
      </c>
      <c r="E5" s="76">
        <v>0</v>
      </c>
      <c r="F5" s="76">
        <v>0</v>
      </c>
      <c r="G5" s="76">
        <v>0</v>
      </c>
      <c r="H5" s="76">
        <v>0</v>
      </c>
      <c r="I5" s="76">
        <v>0</v>
      </c>
      <c r="J5" s="76">
        <v>0</v>
      </c>
    </row>
    <row r="6" s="70" customFormat="1" ht="21" customHeight="1" spans="1:10">
      <c r="A6" s="78" t="s">
        <v>782</v>
      </c>
      <c r="B6" s="76">
        <f t="shared" si="0"/>
        <v>0</v>
      </c>
      <c r="C6" s="76">
        <v>0</v>
      </c>
      <c r="D6" s="76">
        <v>0</v>
      </c>
      <c r="E6" s="76">
        <v>0</v>
      </c>
      <c r="F6" s="76">
        <v>0</v>
      </c>
      <c r="G6" s="76">
        <v>0</v>
      </c>
      <c r="H6" s="76">
        <v>0</v>
      </c>
      <c r="I6" s="76">
        <v>0</v>
      </c>
      <c r="J6" s="76">
        <v>0</v>
      </c>
    </row>
    <row r="7" s="70" customFormat="1" ht="21" customHeight="1" spans="1:10">
      <c r="A7" s="78" t="s">
        <v>783</v>
      </c>
      <c r="B7" s="76">
        <f t="shared" si="0"/>
        <v>0</v>
      </c>
      <c r="C7" s="76">
        <v>0</v>
      </c>
      <c r="D7" s="76">
        <v>0</v>
      </c>
      <c r="E7" s="76">
        <v>0</v>
      </c>
      <c r="F7" s="76">
        <v>0</v>
      </c>
      <c r="G7" s="76">
        <v>0</v>
      </c>
      <c r="H7" s="76">
        <v>0</v>
      </c>
      <c r="I7" s="76">
        <v>0</v>
      </c>
      <c r="J7" s="76">
        <v>0</v>
      </c>
    </row>
    <row r="8" s="70" customFormat="1" ht="21" customHeight="1" spans="1:10">
      <c r="A8" s="78" t="s">
        <v>784</v>
      </c>
      <c r="B8" s="76">
        <f t="shared" si="0"/>
        <v>0</v>
      </c>
      <c r="C8" s="76">
        <v>0</v>
      </c>
      <c r="D8" s="76">
        <v>0</v>
      </c>
      <c r="E8" s="76">
        <v>0</v>
      </c>
      <c r="F8" s="76">
        <v>0</v>
      </c>
      <c r="G8" s="76">
        <v>0</v>
      </c>
      <c r="H8" s="76">
        <v>0</v>
      </c>
      <c r="I8" s="76">
        <v>0</v>
      </c>
      <c r="J8" s="76">
        <v>0</v>
      </c>
    </row>
    <row r="9" s="70" customFormat="1" ht="21" customHeight="1" spans="1:10">
      <c r="A9" s="78" t="s">
        <v>785</v>
      </c>
      <c r="B9" s="76">
        <f t="shared" si="0"/>
        <v>0</v>
      </c>
      <c r="C9" s="76">
        <v>0</v>
      </c>
      <c r="D9" s="76">
        <v>0</v>
      </c>
      <c r="E9" s="76">
        <v>0</v>
      </c>
      <c r="F9" s="76">
        <v>0</v>
      </c>
      <c r="G9" s="76">
        <v>0</v>
      </c>
      <c r="H9" s="76">
        <v>0</v>
      </c>
      <c r="I9" s="76">
        <v>0</v>
      </c>
      <c r="J9" s="76">
        <v>0</v>
      </c>
    </row>
    <row r="10" s="70" customFormat="1" ht="21" customHeight="1" spans="1:10">
      <c r="A10" s="74" t="s">
        <v>786</v>
      </c>
      <c r="B10" s="76">
        <f t="shared" si="0"/>
        <v>0</v>
      </c>
      <c r="C10" s="76">
        <v>0</v>
      </c>
      <c r="D10" s="76">
        <v>0</v>
      </c>
      <c r="E10" s="76">
        <v>0</v>
      </c>
      <c r="F10" s="76">
        <v>0</v>
      </c>
      <c r="G10" s="76">
        <v>0</v>
      </c>
      <c r="H10" s="76">
        <v>0</v>
      </c>
      <c r="I10" s="76">
        <v>0</v>
      </c>
      <c r="J10" s="76">
        <v>0</v>
      </c>
    </row>
    <row r="11" s="70" customFormat="1" ht="21" customHeight="1" spans="1:10">
      <c r="A11" s="78" t="s">
        <v>787</v>
      </c>
      <c r="B11" s="76">
        <f t="shared" si="0"/>
        <v>0</v>
      </c>
      <c r="C11" s="76">
        <v>0</v>
      </c>
      <c r="D11" s="76">
        <v>0</v>
      </c>
      <c r="E11" s="76">
        <v>0</v>
      </c>
      <c r="F11" s="76">
        <v>0</v>
      </c>
      <c r="G11" s="76">
        <v>0</v>
      </c>
      <c r="H11" s="76">
        <v>0</v>
      </c>
      <c r="I11" s="76">
        <v>0</v>
      </c>
      <c r="J11" s="76">
        <v>0</v>
      </c>
    </row>
    <row r="12" s="70" customFormat="1" ht="21" customHeight="1" spans="1:10">
      <c r="A12" s="78" t="s">
        <v>788</v>
      </c>
      <c r="B12" s="76">
        <f t="shared" si="0"/>
        <v>0</v>
      </c>
      <c r="C12" s="76">
        <v>0</v>
      </c>
      <c r="D12" s="76">
        <v>0</v>
      </c>
      <c r="E12" s="76">
        <v>0</v>
      </c>
      <c r="F12" s="76">
        <v>0</v>
      </c>
      <c r="G12" s="76">
        <v>0</v>
      </c>
      <c r="H12" s="76">
        <v>0</v>
      </c>
      <c r="I12" s="76">
        <v>0</v>
      </c>
      <c r="J12" s="76">
        <v>0</v>
      </c>
    </row>
    <row r="13" s="70" customFormat="1" ht="21" customHeight="1" spans="1:10">
      <c r="A13" s="78" t="s">
        <v>789</v>
      </c>
      <c r="B13" s="76">
        <f t="shared" si="0"/>
        <v>0</v>
      </c>
      <c r="C13" s="76">
        <v>0</v>
      </c>
      <c r="D13" s="76">
        <v>0</v>
      </c>
      <c r="E13" s="76">
        <v>0</v>
      </c>
      <c r="F13" s="76">
        <v>0</v>
      </c>
      <c r="G13" s="76">
        <v>0</v>
      </c>
      <c r="H13" s="76">
        <v>0</v>
      </c>
      <c r="I13" s="76">
        <v>0</v>
      </c>
      <c r="J13" s="76">
        <v>0</v>
      </c>
    </row>
    <row r="14" s="70" customFormat="1" ht="21" customHeight="1" spans="1:10">
      <c r="A14" s="74" t="s">
        <v>790</v>
      </c>
      <c r="B14" s="76">
        <f t="shared" si="0"/>
        <v>0</v>
      </c>
      <c r="C14" s="76">
        <f t="shared" ref="C14:J14" si="1">SUM(C4)-SUM(C10)</f>
        <v>0</v>
      </c>
      <c r="D14" s="76">
        <f t="shared" si="1"/>
        <v>0</v>
      </c>
      <c r="E14" s="76">
        <f t="shared" si="1"/>
        <v>0</v>
      </c>
      <c r="F14" s="76">
        <f t="shared" si="1"/>
        <v>0</v>
      </c>
      <c r="G14" s="76">
        <f t="shared" si="1"/>
        <v>0</v>
      </c>
      <c r="H14" s="76">
        <f t="shared" si="1"/>
        <v>0</v>
      </c>
      <c r="I14" s="76">
        <f t="shared" si="1"/>
        <v>0</v>
      </c>
      <c r="J14" s="76">
        <f t="shared" si="1"/>
        <v>0</v>
      </c>
    </row>
    <row r="15" s="70" customFormat="1" ht="21" customHeight="1" spans="1:10">
      <c r="A15" s="80" t="s">
        <v>791</v>
      </c>
      <c r="B15" s="76">
        <f t="shared" si="0"/>
        <v>0</v>
      </c>
      <c r="C15" s="76">
        <v>0</v>
      </c>
      <c r="D15" s="76">
        <v>0</v>
      </c>
      <c r="E15" s="76">
        <v>0</v>
      </c>
      <c r="F15" s="76">
        <v>0</v>
      </c>
      <c r="G15" s="76">
        <v>0</v>
      </c>
      <c r="H15" s="76">
        <v>0</v>
      </c>
      <c r="I15" s="76">
        <v>0</v>
      </c>
      <c r="J15" s="76">
        <v>0</v>
      </c>
    </row>
    <row r="16" s="70" customFormat="1" ht="21" customHeight="1" spans="1:10">
      <c r="A16" s="81" t="s">
        <v>792</v>
      </c>
      <c r="B16" s="81"/>
      <c r="C16" s="81"/>
      <c r="D16" s="81"/>
      <c r="E16" s="81"/>
      <c r="F16" s="81"/>
      <c r="G16" s="81"/>
      <c r="H16" s="81"/>
      <c r="I16" s="81"/>
      <c r="J16" s="81"/>
    </row>
    <row r="17" ht="14.25" spans="1:10">
      <c r="A17" s="81"/>
      <c r="B17" s="81"/>
      <c r="C17" s="81"/>
      <c r="D17" s="81"/>
      <c r="E17" s="81"/>
      <c r="F17" s="81"/>
      <c r="G17" s="81"/>
      <c r="H17" s="81"/>
      <c r="I17" s="81"/>
      <c r="J17" s="81"/>
    </row>
  </sheetData>
  <mergeCells count="2">
    <mergeCell ref="A1:J1"/>
    <mergeCell ref="I2:J2"/>
  </mergeCells>
  <printOptions horizontalCentered="1"/>
  <pageMargins left="1.02361111111111" right="0.511805555555556" top="1" bottom="1" header="0.5" footer="0.5"/>
  <pageSetup paperSize="8" scale="130" orientation="landscape" horizontalDpi="600"/>
  <headerFooter>
    <oddFooter>&amp;C&amp;P</oddFooter>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B19"/>
  <sheetViews>
    <sheetView workbookViewId="0">
      <selection activeCell="J22" sqref="J22"/>
    </sheetView>
  </sheetViews>
  <sheetFormatPr defaultColWidth="9" defaultRowHeight="14.25" outlineLevelCol="1"/>
  <sheetData>
    <row r="19" ht="35.25" spans="2:2">
      <c r="B19" s="28" t="s">
        <v>793</v>
      </c>
    </row>
  </sheetData>
  <printOptions horizontalCentered="1"/>
  <pageMargins left="0.708333333333333" right="0.708333333333333" top="0.747916666666667" bottom="0.747916666666667" header="0.314583333333333" footer="0.314583333333333"/>
  <pageSetup paperSize="8" orientation="landscape" horizontalDpi="600" verticalDpi="600"/>
  <headerFooter alignWithMargins="0" scaleWithDoc="0"/>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9"/>
  <sheetViews>
    <sheetView workbookViewId="0">
      <selection activeCell="C24" sqref="C24"/>
    </sheetView>
  </sheetViews>
  <sheetFormatPr defaultColWidth="9" defaultRowHeight="13.5"/>
  <cols>
    <col min="1" max="1" width="33.375" style="49" customWidth="1"/>
    <col min="2" max="10" width="16" style="49" customWidth="1"/>
    <col min="11" max="16384" width="9" style="49"/>
  </cols>
  <sheetData>
    <row r="1" s="49" customFormat="1" ht="22.5" spans="1:10">
      <c r="A1" s="60" t="s">
        <v>794</v>
      </c>
      <c r="B1" s="60"/>
      <c r="C1" s="60"/>
      <c r="D1" s="60"/>
      <c r="E1" s="60"/>
      <c r="F1" s="60"/>
      <c r="G1" s="60"/>
      <c r="H1" s="60"/>
      <c r="I1" s="60"/>
      <c r="J1" s="60"/>
    </row>
    <row r="2" s="50" customFormat="1" ht="20" customHeight="1" spans="1:10">
      <c r="A2" s="39" t="s">
        <v>795</v>
      </c>
      <c r="B2" s="52"/>
      <c r="C2" s="52"/>
      <c r="D2" s="52"/>
      <c r="E2" s="52"/>
      <c r="F2" s="52"/>
      <c r="G2" s="52"/>
      <c r="H2" s="52"/>
      <c r="I2" s="52"/>
      <c r="J2" s="52" t="s">
        <v>639</v>
      </c>
    </row>
    <row r="3" s="50" customFormat="1" ht="34" customHeight="1" spans="1:10">
      <c r="A3" s="61" t="s">
        <v>640</v>
      </c>
      <c r="B3" s="62" t="s">
        <v>796</v>
      </c>
      <c r="C3" s="63"/>
      <c r="D3" s="64"/>
      <c r="E3" s="65" t="s">
        <v>797</v>
      </c>
      <c r="F3" s="65"/>
      <c r="G3" s="65"/>
      <c r="H3" s="65" t="s">
        <v>798</v>
      </c>
      <c r="I3" s="65"/>
      <c r="J3" s="65"/>
    </row>
    <row r="4" s="50" customFormat="1" ht="36" customHeight="1" spans="1:10">
      <c r="A4" s="66"/>
      <c r="B4" s="61" t="s">
        <v>536</v>
      </c>
      <c r="C4" s="61" t="s">
        <v>799</v>
      </c>
      <c r="D4" s="61" t="s">
        <v>800</v>
      </c>
      <c r="E4" s="65" t="s">
        <v>536</v>
      </c>
      <c r="F4" s="65" t="s">
        <v>799</v>
      </c>
      <c r="G4" s="65" t="s">
        <v>800</v>
      </c>
      <c r="H4" s="67" t="s">
        <v>536</v>
      </c>
      <c r="I4" s="67" t="s">
        <v>799</v>
      </c>
      <c r="J4" s="67" t="s">
        <v>800</v>
      </c>
    </row>
    <row r="5" s="50" customFormat="1" ht="51" customHeight="1" spans="1:10">
      <c r="A5" s="68" t="s">
        <v>647</v>
      </c>
      <c r="B5" s="69">
        <f>C5+D5</f>
        <v>10</v>
      </c>
      <c r="C5" s="69">
        <v>2</v>
      </c>
      <c r="D5" s="69">
        <v>8</v>
      </c>
      <c r="E5" s="69">
        <f>F5+G5</f>
        <v>11.1</v>
      </c>
      <c r="F5" s="69">
        <v>4.3</v>
      </c>
      <c r="G5" s="69">
        <v>6.8</v>
      </c>
      <c r="H5" s="69">
        <f>B5+E5</f>
        <v>21.1</v>
      </c>
      <c r="I5" s="69">
        <f>C5+F5</f>
        <v>6.3</v>
      </c>
      <c r="J5" s="69">
        <f>D5+G5</f>
        <v>14.8</v>
      </c>
    </row>
    <row r="6" s="50" customFormat="1" ht="20" customHeight="1"/>
    <row r="7" s="50" customFormat="1" ht="20" customHeight="1"/>
    <row r="8" s="50" customFormat="1" ht="20" customHeight="1"/>
    <row r="9" s="50" customFormat="1" ht="20" customHeight="1"/>
  </sheetData>
  <mergeCells count="5">
    <mergeCell ref="A1:J1"/>
    <mergeCell ref="B3:D3"/>
    <mergeCell ref="E3:G3"/>
    <mergeCell ref="H3:J3"/>
    <mergeCell ref="A3:A4"/>
  </mergeCells>
  <pageMargins left="0.751388888888889" right="0.751388888888889" top="1" bottom="1" header="0.5" footer="0.5"/>
  <pageSetup paperSize="8" fitToHeight="0" orientation="landscape" horizontalDpi="600"/>
  <headerFooter>
    <oddFooter>&amp;C&amp;P</oddFooter>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9"/>
  <sheetViews>
    <sheetView workbookViewId="0">
      <selection activeCell="G19" sqref="G19"/>
    </sheetView>
  </sheetViews>
  <sheetFormatPr defaultColWidth="9" defaultRowHeight="13.5"/>
  <cols>
    <col min="1" max="13" width="15.125" style="49" customWidth="1"/>
    <col min="14" max="16384" width="9" style="49"/>
  </cols>
  <sheetData>
    <row r="1" s="49" customFormat="1" ht="22.5" spans="1:13">
      <c r="A1" s="51" t="s">
        <v>801</v>
      </c>
      <c r="B1" s="51"/>
      <c r="C1" s="51"/>
      <c r="D1" s="51"/>
      <c r="E1" s="51"/>
      <c r="F1" s="51"/>
      <c r="G1" s="51"/>
      <c r="H1" s="51"/>
      <c r="I1" s="51"/>
      <c r="J1" s="51"/>
      <c r="K1" s="51"/>
      <c r="L1" s="51"/>
      <c r="M1" s="51"/>
    </row>
    <row r="2" s="50" customFormat="1" ht="20" customHeight="1" spans="1:13">
      <c r="A2" s="39" t="s">
        <v>802</v>
      </c>
      <c r="B2" s="52"/>
      <c r="C2" s="52"/>
      <c r="D2" s="52"/>
      <c r="E2" s="52"/>
      <c r="F2" s="52"/>
      <c r="G2" s="52"/>
      <c r="H2" s="52"/>
      <c r="I2" s="52"/>
      <c r="M2" s="52" t="s">
        <v>639</v>
      </c>
    </row>
    <row r="3" s="50" customFormat="1" ht="34" customHeight="1" spans="1:13">
      <c r="A3" s="53" t="s">
        <v>536</v>
      </c>
      <c r="B3" s="54" t="s">
        <v>803</v>
      </c>
      <c r="C3" s="54"/>
      <c r="D3" s="54"/>
      <c r="E3" s="54"/>
      <c r="F3" s="54"/>
      <c r="G3" s="54"/>
      <c r="H3" s="54"/>
      <c r="I3" s="54"/>
      <c r="J3" s="54"/>
      <c r="K3" s="54"/>
      <c r="L3" s="54"/>
      <c r="M3" s="54"/>
    </row>
    <row r="4" s="50" customFormat="1" ht="36" customHeight="1" spans="1:13">
      <c r="A4" s="55"/>
      <c r="B4" s="54" t="s">
        <v>804</v>
      </c>
      <c r="C4" s="54"/>
      <c r="D4" s="54"/>
      <c r="E4" s="54"/>
      <c r="F4" s="54" t="s">
        <v>799</v>
      </c>
      <c r="G4" s="54"/>
      <c r="H4" s="54"/>
      <c r="I4" s="54"/>
      <c r="J4" s="54" t="s">
        <v>800</v>
      </c>
      <c r="K4" s="54"/>
      <c r="L4" s="54"/>
      <c r="M4" s="54"/>
    </row>
    <row r="5" s="50" customFormat="1" ht="51" customHeight="1" spans="1:13">
      <c r="A5" s="56" t="s">
        <v>640</v>
      </c>
      <c r="B5" s="57" t="s">
        <v>805</v>
      </c>
      <c r="C5" s="57" t="s">
        <v>806</v>
      </c>
      <c r="D5" s="57" t="s">
        <v>807</v>
      </c>
      <c r="E5" s="57" t="s">
        <v>808</v>
      </c>
      <c r="F5" s="57" t="s">
        <v>805</v>
      </c>
      <c r="G5" s="57" t="s">
        <v>806</v>
      </c>
      <c r="H5" s="57" t="s">
        <v>807</v>
      </c>
      <c r="I5" s="57" t="s">
        <v>808</v>
      </c>
      <c r="J5" s="57" t="s">
        <v>805</v>
      </c>
      <c r="K5" s="57" t="s">
        <v>806</v>
      </c>
      <c r="L5" s="57" t="s">
        <v>807</v>
      </c>
      <c r="M5" s="57" t="s">
        <v>808</v>
      </c>
    </row>
    <row r="6" s="50" customFormat="1" ht="20" customHeight="1" spans="1:13">
      <c r="A6" s="58" t="s">
        <v>647</v>
      </c>
      <c r="B6" s="59">
        <v>10</v>
      </c>
      <c r="C6" s="59">
        <v>11.1</v>
      </c>
      <c r="D6" s="59">
        <v>0</v>
      </c>
      <c r="E6" s="59">
        <f>B6+C6-D6</f>
        <v>21.1</v>
      </c>
      <c r="F6" s="59">
        <v>2</v>
      </c>
      <c r="G6" s="59">
        <v>4.3</v>
      </c>
      <c r="H6" s="59">
        <v>0</v>
      </c>
      <c r="I6" s="59">
        <f>F6+G6-H6</f>
        <v>6.3</v>
      </c>
      <c r="J6" s="59">
        <v>8</v>
      </c>
      <c r="K6" s="59">
        <v>6.8</v>
      </c>
      <c r="L6" s="59">
        <v>0</v>
      </c>
      <c r="M6" s="59">
        <f>J6+K6-L6</f>
        <v>14.8</v>
      </c>
    </row>
    <row r="7" s="50" customFormat="1" ht="20" customHeight="1"/>
    <row r="8" s="50" customFormat="1" ht="20" customHeight="1"/>
    <row r="9" s="50" customFormat="1" ht="20" customHeight="1"/>
  </sheetData>
  <mergeCells count="6">
    <mergeCell ref="A1:M1"/>
    <mergeCell ref="B3:M3"/>
    <mergeCell ref="B4:E4"/>
    <mergeCell ref="F4:I4"/>
    <mergeCell ref="J4:M4"/>
    <mergeCell ref="A3:A4"/>
  </mergeCells>
  <pageMargins left="0.751388888888889" right="0.751388888888889" top="1" bottom="1" header="0.5" footer="0.5"/>
  <pageSetup paperSize="8" scale="91" fitToHeight="0" orientation="landscape" horizontalDpi="600"/>
  <headerFooter>
    <oddFooter>&amp;C&amp;P</oddFooter>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1"/>
  <sheetViews>
    <sheetView view="pageBreakPreview" zoomScaleNormal="100" workbookViewId="0">
      <selection activeCell="E11" sqref="E11"/>
    </sheetView>
  </sheetViews>
  <sheetFormatPr defaultColWidth="10" defaultRowHeight="13.5" outlineLevelCol="7"/>
  <cols>
    <col min="1" max="1" width="26.875" style="37" customWidth="1"/>
    <col min="2" max="4" width="18.25" style="37" customWidth="1"/>
    <col min="5" max="5" width="21.25" style="37" customWidth="1"/>
    <col min="6" max="8" width="18.25" style="37" customWidth="1"/>
    <col min="9" max="10" width="9.75" style="37" customWidth="1"/>
    <col min="11" max="16384" width="10" style="37"/>
  </cols>
  <sheetData>
    <row r="1" ht="28.7" customHeight="1" spans="1:8">
      <c r="A1" s="38" t="s">
        <v>809</v>
      </c>
      <c r="B1" s="38"/>
      <c r="C1" s="38"/>
      <c r="D1" s="38"/>
      <c r="E1" s="38"/>
      <c r="F1" s="38"/>
      <c r="G1" s="38"/>
      <c r="H1" s="38"/>
    </row>
    <row r="2" ht="24" customHeight="1" spans="1:8">
      <c r="A2" s="39" t="s">
        <v>810</v>
      </c>
      <c r="B2" s="40"/>
      <c r="C2" s="40"/>
      <c r="D2" s="40"/>
      <c r="E2" s="40"/>
      <c r="F2" s="40"/>
      <c r="G2" s="40"/>
      <c r="H2" s="41" t="s">
        <v>811</v>
      </c>
    </row>
    <row r="3" s="36" customFormat="1" ht="44" customHeight="1" spans="1:8">
      <c r="A3" s="42" t="s">
        <v>812</v>
      </c>
      <c r="B3" s="42" t="s">
        <v>813</v>
      </c>
      <c r="C3" s="42" t="s">
        <v>814</v>
      </c>
      <c r="D3" s="42" t="s">
        <v>815</v>
      </c>
      <c r="E3" s="42" t="s">
        <v>816</v>
      </c>
      <c r="F3" s="42" t="s">
        <v>817</v>
      </c>
      <c r="G3" s="42" t="s">
        <v>818</v>
      </c>
      <c r="H3" s="42" t="s">
        <v>819</v>
      </c>
    </row>
    <row r="4" ht="50.1" customHeight="1" spans="1:8">
      <c r="A4" s="43" t="s">
        <v>820</v>
      </c>
      <c r="B4" s="44" t="s">
        <v>821</v>
      </c>
      <c r="C4" s="44" t="s">
        <v>822</v>
      </c>
      <c r="D4" s="44" t="s">
        <v>823</v>
      </c>
      <c r="E4" s="45" t="s">
        <v>824</v>
      </c>
      <c r="F4" s="44" t="s">
        <v>825</v>
      </c>
      <c r="G4" s="46">
        <v>0.7</v>
      </c>
      <c r="H4" s="47">
        <v>43831</v>
      </c>
    </row>
    <row r="5" ht="50.1" customHeight="1" spans="1:8">
      <c r="A5" s="43" t="s">
        <v>826</v>
      </c>
      <c r="B5" s="44" t="s">
        <v>827</v>
      </c>
      <c r="C5" s="44" t="s">
        <v>828</v>
      </c>
      <c r="D5" s="44" t="s">
        <v>829</v>
      </c>
      <c r="E5" s="45" t="s">
        <v>824</v>
      </c>
      <c r="F5" s="44" t="s">
        <v>825</v>
      </c>
      <c r="G5" s="46">
        <v>2</v>
      </c>
      <c r="H5" s="47">
        <v>43831</v>
      </c>
    </row>
    <row r="6" ht="50.1" customHeight="1" spans="1:8">
      <c r="A6" s="43" t="s">
        <v>830</v>
      </c>
      <c r="B6" s="44" t="s">
        <v>831</v>
      </c>
      <c r="C6" s="44" t="s">
        <v>832</v>
      </c>
      <c r="D6" s="44" t="s">
        <v>833</v>
      </c>
      <c r="E6" s="45" t="s">
        <v>824</v>
      </c>
      <c r="F6" s="44" t="s">
        <v>834</v>
      </c>
      <c r="G6" s="46">
        <v>4</v>
      </c>
      <c r="H6" s="47">
        <v>43922</v>
      </c>
    </row>
    <row r="7" ht="50.1" customHeight="1" spans="1:8">
      <c r="A7" s="43" t="s">
        <v>835</v>
      </c>
      <c r="B7" s="44" t="s">
        <v>836</v>
      </c>
      <c r="C7" s="44" t="s">
        <v>837</v>
      </c>
      <c r="D7" s="44" t="s">
        <v>824</v>
      </c>
      <c r="E7" s="45" t="s">
        <v>824</v>
      </c>
      <c r="F7" s="44" t="s">
        <v>825</v>
      </c>
      <c r="G7" s="46">
        <v>0.9</v>
      </c>
      <c r="H7" s="47">
        <v>43952</v>
      </c>
    </row>
    <row r="8" ht="50.1" customHeight="1" spans="1:8">
      <c r="A8" s="43" t="s">
        <v>838</v>
      </c>
      <c r="B8" s="44" t="s">
        <v>839</v>
      </c>
      <c r="C8" s="44" t="s">
        <v>840</v>
      </c>
      <c r="D8" s="44" t="s">
        <v>841</v>
      </c>
      <c r="E8" s="45" t="s">
        <v>824</v>
      </c>
      <c r="F8" s="44" t="s">
        <v>825</v>
      </c>
      <c r="G8" s="46">
        <v>1.1</v>
      </c>
      <c r="H8" s="47">
        <v>43952</v>
      </c>
    </row>
    <row r="9" ht="50.1" customHeight="1" spans="1:8">
      <c r="A9" s="43" t="s">
        <v>842</v>
      </c>
      <c r="B9" s="44" t="s">
        <v>843</v>
      </c>
      <c r="C9" s="44" t="s">
        <v>828</v>
      </c>
      <c r="D9" s="44" t="s">
        <v>844</v>
      </c>
      <c r="E9" s="45" t="s">
        <v>824</v>
      </c>
      <c r="F9" s="44" t="s">
        <v>825</v>
      </c>
      <c r="G9" s="48">
        <v>0.85</v>
      </c>
      <c r="H9" s="47">
        <v>44044</v>
      </c>
    </row>
    <row r="10" ht="50.1" customHeight="1" spans="1:8">
      <c r="A10" s="43" t="s">
        <v>845</v>
      </c>
      <c r="B10" s="44" t="s">
        <v>846</v>
      </c>
      <c r="C10" s="44" t="s">
        <v>822</v>
      </c>
      <c r="D10" s="44" t="s">
        <v>823</v>
      </c>
      <c r="E10" s="45" t="s">
        <v>823</v>
      </c>
      <c r="F10" s="44" t="s">
        <v>825</v>
      </c>
      <c r="G10" s="48">
        <v>1.25</v>
      </c>
      <c r="H10" s="47">
        <v>44044</v>
      </c>
    </row>
    <row r="11" ht="50.1" customHeight="1" spans="1:8">
      <c r="A11" s="43" t="s">
        <v>847</v>
      </c>
      <c r="B11" s="44" t="s">
        <v>848</v>
      </c>
      <c r="C11" s="44" t="s">
        <v>849</v>
      </c>
      <c r="D11" s="44" t="s">
        <v>844</v>
      </c>
      <c r="E11" s="45" t="s">
        <v>829</v>
      </c>
      <c r="F11" s="44" t="s">
        <v>834</v>
      </c>
      <c r="G11" s="46">
        <v>0.3</v>
      </c>
      <c r="H11" s="47">
        <v>44044</v>
      </c>
    </row>
  </sheetData>
  <mergeCells count="1">
    <mergeCell ref="A1:H1"/>
  </mergeCells>
  <printOptions horizontalCentered="1"/>
  <pageMargins left="0.751388888888889" right="0.751388888888889" top="1" bottom="1" header="0.511805555555556" footer="0.511805555555556"/>
  <pageSetup paperSize="8" scale="110" fitToHeight="0" orientation="landscape" horizontalDpi="600"/>
  <headerFooter alignWithMargins="0" scaleWithDoc="0">
    <oddFooter>&amp;C&amp;P</oddFooter>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4"/>
  <sheetViews>
    <sheetView view="pageBreakPreview" zoomScaleNormal="100" workbookViewId="0">
      <selection activeCell="G10" sqref="G10"/>
    </sheetView>
  </sheetViews>
  <sheetFormatPr defaultColWidth="10" defaultRowHeight="14.25" outlineLevelCol="1"/>
  <cols>
    <col min="1" max="1" width="62.375" style="29" customWidth="1"/>
    <col min="2" max="2" width="26.625" style="29" customWidth="1"/>
    <col min="3" max="3" width="9.75" style="29" customWidth="1"/>
    <col min="4" max="16384" width="10" style="29"/>
  </cols>
  <sheetData>
    <row r="1" ht="45" customHeight="1" spans="1:2">
      <c r="A1" s="30" t="s">
        <v>26</v>
      </c>
      <c r="B1" s="30"/>
    </row>
    <row r="2" ht="21" customHeight="1" spans="1:2">
      <c r="A2" s="31" t="s">
        <v>850</v>
      </c>
      <c r="B2" s="32" t="s">
        <v>811</v>
      </c>
    </row>
    <row r="3" ht="30" customHeight="1" spans="1:2">
      <c r="A3" s="33" t="s">
        <v>851</v>
      </c>
      <c r="B3" s="33" t="s">
        <v>852</v>
      </c>
    </row>
    <row r="4" ht="24" customHeight="1" spans="1:2">
      <c r="A4" s="34" t="s">
        <v>853</v>
      </c>
      <c r="B4" s="35">
        <f>B5+B7</f>
        <v>11.1</v>
      </c>
    </row>
    <row r="5" ht="24" customHeight="1" spans="1:2">
      <c r="A5" s="34" t="s">
        <v>854</v>
      </c>
      <c r="B5" s="35">
        <v>4.3</v>
      </c>
    </row>
    <row r="6" ht="24" customHeight="1" spans="1:2">
      <c r="A6" s="34" t="s">
        <v>855</v>
      </c>
      <c r="B6" s="35">
        <v>0</v>
      </c>
    </row>
    <row r="7" ht="24" customHeight="1" spans="1:2">
      <c r="A7" s="34" t="s">
        <v>856</v>
      </c>
      <c r="B7" s="35">
        <v>6.8</v>
      </c>
    </row>
    <row r="8" ht="24" customHeight="1" spans="1:2">
      <c r="A8" s="34" t="s">
        <v>855</v>
      </c>
      <c r="B8" s="35">
        <v>0</v>
      </c>
    </row>
    <row r="9" ht="24" customHeight="1" spans="1:2">
      <c r="A9" s="34" t="s">
        <v>857</v>
      </c>
      <c r="B9" s="35">
        <f>B10+B11</f>
        <v>0</v>
      </c>
    </row>
    <row r="10" ht="24" customHeight="1" spans="1:2">
      <c r="A10" s="34" t="s">
        <v>854</v>
      </c>
      <c r="B10" s="35">
        <v>0</v>
      </c>
    </row>
    <row r="11" ht="24" customHeight="1" spans="1:2">
      <c r="A11" s="34" t="s">
        <v>856</v>
      </c>
      <c r="B11" s="35">
        <v>0</v>
      </c>
    </row>
    <row r="12" ht="24" customHeight="1" spans="1:2">
      <c r="A12" s="34" t="s">
        <v>858</v>
      </c>
      <c r="B12" s="35">
        <f>B13+B14</f>
        <v>0.46</v>
      </c>
    </row>
    <row r="13" ht="24" customHeight="1" spans="1:2">
      <c r="A13" s="34" t="s">
        <v>854</v>
      </c>
      <c r="B13" s="35">
        <v>0.12</v>
      </c>
    </row>
    <row r="14" ht="24" customHeight="1" spans="1:2">
      <c r="A14" s="34" t="s">
        <v>856</v>
      </c>
      <c r="B14" s="35">
        <v>0.34</v>
      </c>
    </row>
  </sheetData>
  <mergeCells count="1">
    <mergeCell ref="A1:B1"/>
  </mergeCells>
  <printOptions horizontalCentered="1"/>
  <pageMargins left="0.751388888888889" right="0.751388888888889" top="1" bottom="1" header="0.511805555555556" footer="0.511805555555556"/>
  <pageSetup paperSize="8" scale="130" fitToHeight="0" orientation="landscape" horizontalDpi="600"/>
  <headerFooter alignWithMargins="0" scaleWithDoc="0">
    <oddFooter>&amp;C &amp;P</oddFooter>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B19"/>
  <sheetViews>
    <sheetView workbookViewId="0">
      <selection activeCell="B19" sqref="B19"/>
    </sheetView>
  </sheetViews>
  <sheetFormatPr defaultColWidth="9" defaultRowHeight="14.25" outlineLevelCol="1"/>
  <sheetData>
    <row r="19" ht="35.25" spans="2:2">
      <c r="B19" s="28" t="s">
        <v>859</v>
      </c>
    </row>
  </sheetData>
  <printOptions horizontalCentered="1"/>
  <pageMargins left="0.708333333333333" right="0.708333333333333" top="0.747916666666667" bottom="0.747916666666667" header="0.314583333333333" footer="0.314583333333333"/>
  <pageSetup paperSize="8" orientation="landscape" horizontalDpi="600" verticalDpi="600"/>
  <headerFooter alignWithMargins="0" scaleWithDoc="0"/>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85"/>
  <sheetViews>
    <sheetView workbookViewId="0">
      <selection activeCell="L12" sqref="L12"/>
    </sheetView>
  </sheetViews>
  <sheetFormatPr defaultColWidth="8.88333333333333" defaultRowHeight="14.25"/>
  <cols>
    <col min="1" max="1" width="7.05833333333333" style="4" customWidth="1"/>
    <col min="2" max="2" width="22.5" style="1" customWidth="1"/>
    <col min="3" max="3" width="69.525" style="4" customWidth="1"/>
    <col min="4" max="4" width="16.4" style="4" customWidth="1"/>
    <col min="5" max="5" width="22.625" style="4" customWidth="1"/>
    <col min="6" max="9" width="14.625" style="1" customWidth="1"/>
    <col min="10" max="33" width="9" style="4"/>
    <col min="34" max="225" width="8.88333333333333" style="4"/>
    <col min="226" max="255" width="9" style="4"/>
    <col min="256" max="16384" width="8.88333333333333" style="4"/>
  </cols>
  <sheetData>
    <row r="1" s="1" customFormat="1" ht="31" customHeight="1" spans="1:9">
      <c r="A1" s="5" t="s">
        <v>860</v>
      </c>
      <c r="B1" s="5"/>
      <c r="C1" s="5"/>
      <c r="D1" s="5"/>
      <c r="E1" s="5"/>
      <c r="F1" s="5"/>
      <c r="G1" s="5"/>
      <c r="H1" s="5"/>
      <c r="I1" s="5"/>
    </row>
    <row r="2" s="2" customFormat="1" ht="19" customHeight="1" spans="1:9">
      <c r="A2" s="6" t="s">
        <v>861</v>
      </c>
      <c r="B2" s="7"/>
      <c r="C2" s="6"/>
      <c r="D2" s="6"/>
      <c r="E2" s="6"/>
      <c r="F2" s="8"/>
      <c r="G2" s="8"/>
      <c r="H2" s="8"/>
      <c r="I2" s="25" t="s">
        <v>32</v>
      </c>
    </row>
    <row r="3" s="2" customFormat="1" ht="42" customHeight="1" spans="1:9">
      <c r="A3" s="9" t="s">
        <v>862</v>
      </c>
      <c r="B3" s="10" t="s">
        <v>863</v>
      </c>
      <c r="C3" s="10" t="s">
        <v>812</v>
      </c>
      <c r="D3" s="10" t="s">
        <v>864</v>
      </c>
      <c r="E3" s="11" t="s">
        <v>865</v>
      </c>
      <c r="F3" s="12" t="s">
        <v>866</v>
      </c>
      <c r="G3" s="12" t="s">
        <v>867</v>
      </c>
      <c r="H3" s="12" t="s">
        <v>868</v>
      </c>
      <c r="I3" s="12" t="s">
        <v>869</v>
      </c>
    </row>
    <row r="4" s="2" customFormat="1" ht="31" customHeight="1" spans="1:9">
      <c r="A4" s="13" t="s">
        <v>870</v>
      </c>
      <c r="B4" s="14"/>
      <c r="C4" s="15"/>
      <c r="D4" s="12">
        <f t="shared" ref="D4:H4" si="0">SUM(D5:D79)/2</f>
        <v>1875985</v>
      </c>
      <c r="E4" s="12">
        <f t="shared" si="0"/>
        <v>518386</v>
      </c>
      <c r="F4" s="12">
        <f t="shared" si="0"/>
        <v>256150</v>
      </c>
      <c r="G4" s="12">
        <f t="shared" si="0"/>
        <v>226015.48</v>
      </c>
      <c r="H4" s="12">
        <f t="shared" si="0"/>
        <v>225646</v>
      </c>
      <c r="I4" s="26">
        <f>H4/G4</f>
        <v>0.998365244716866</v>
      </c>
    </row>
    <row r="5" s="2" customFormat="1" ht="30" customHeight="1" spans="1:9">
      <c r="A5" s="16" t="s">
        <v>871</v>
      </c>
      <c r="B5" s="17"/>
      <c r="C5" s="18"/>
      <c r="D5" s="11">
        <f t="shared" ref="D5:H5" si="1">SUM(D6:D20)</f>
        <v>350230</v>
      </c>
      <c r="E5" s="11">
        <f t="shared" si="1"/>
        <v>53590</v>
      </c>
      <c r="F5" s="19">
        <f t="shared" si="1"/>
        <v>58700</v>
      </c>
      <c r="G5" s="12">
        <f t="shared" si="1"/>
        <v>42695.8</v>
      </c>
      <c r="H5" s="12">
        <f t="shared" si="1"/>
        <v>42656</v>
      </c>
      <c r="I5" s="26">
        <f t="shared" ref="I5:I36" si="2">H5/G5</f>
        <v>0.999067824001424</v>
      </c>
    </row>
    <row r="6" s="2" customFormat="1" ht="20" customHeight="1" spans="1:9">
      <c r="A6" s="20">
        <v>1</v>
      </c>
      <c r="B6" s="20" t="s">
        <v>872</v>
      </c>
      <c r="C6" s="20" t="s">
        <v>873</v>
      </c>
      <c r="D6" s="21">
        <v>42144</v>
      </c>
      <c r="E6" s="21">
        <v>10040</v>
      </c>
      <c r="F6" s="22">
        <v>16000</v>
      </c>
      <c r="G6" s="22">
        <v>11000</v>
      </c>
      <c r="H6" s="22">
        <v>10999</v>
      </c>
      <c r="I6" s="27">
        <f t="shared" si="2"/>
        <v>0.999909090909091</v>
      </c>
    </row>
    <row r="7" s="2" customFormat="1" ht="20" customHeight="1" spans="1:9">
      <c r="A7" s="20">
        <v>2</v>
      </c>
      <c r="B7" s="20" t="s">
        <v>872</v>
      </c>
      <c r="C7" s="20" t="s">
        <v>874</v>
      </c>
      <c r="D7" s="21">
        <v>34771</v>
      </c>
      <c r="E7" s="21">
        <v>750</v>
      </c>
      <c r="F7" s="22">
        <v>10000</v>
      </c>
      <c r="G7" s="22">
        <v>7000</v>
      </c>
      <c r="H7" s="22">
        <v>6999</v>
      </c>
      <c r="I7" s="27">
        <f t="shared" si="2"/>
        <v>0.999857142857143</v>
      </c>
    </row>
    <row r="8" s="2" customFormat="1" ht="20" customHeight="1" spans="1:9">
      <c r="A8" s="20">
        <v>3</v>
      </c>
      <c r="B8" s="20" t="s">
        <v>872</v>
      </c>
      <c r="C8" s="20" t="s">
        <v>875</v>
      </c>
      <c r="D8" s="21">
        <v>30078</v>
      </c>
      <c r="E8" s="21">
        <v>310</v>
      </c>
      <c r="F8" s="22">
        <v>6000</v>
      </c>
      <c r="G8" s="22">
        <v>6160</v>
      </c>
      <c r="H8" s="22">
        <v>6153</v>
      </c>
      <c r="I8" s="27">
        <f t="shared" si="2"/>
        <v>0.998863636363636</v>
      </c>
    </row>
    <row r="9" s="2" customFormat="1" ht="20" customHeight="1" spans="1:9">
      <c r="A9" s="20">
        <v>4</v>
      </c>
      <c r="B9" s="20" t="s">
        <v>872</v>
      </c>
      <c r="C9" s="20" t="s">
        <v>876</v>
      </c>
      <c r="D9" s="21">
        <v>53435</v>
      </c>
      <c r="E9" s="21">
        <v>10</v>
      </c>
      <c r="F9" s="22">
        <v>5000</v>
      </c>
      <c r="G9" s="22">
        <v>103</v>
      </c>
      <c r="H9" s="22">
        <v>90</v>
      </c>
      <c r="I9" s="27">
        <f t="shared" si="2"/>
        <v>0.87378640776699</v>
      </c>
    </row>
    <row r="10" s="2" customFormat="1" ht="20" customHeight="1" spans="1:9">
      <c r="A10" s="20">
        <v>5</v>
      </c>
      <c r="B10" s="20" t="s">
        <v>872</v>
      </c>
      <c r="C10" s="20" t="s">
        <v>877</v>
      </c>
      <c r="D10" s="21">
        <v>23076</v>
      </c>
      <c r="E10" s="21">
        <v>210</v>
      </c>
      <c r="F10" s="22">
        <v>4000</v>
      </c>
      <c r="G10" s="22">
        <v>150</v>
      </c>
      <c r="H10" s="22">
        <v>150</v>
      </c>
      <c r="I10" s="27">
        <f t="shared" si="2"/>
        <v>1</v>
      </c>
    </row>
    <row r="11" s="2" customFormat="1" ht="20" customHeight="1" spans="1:9">
      <c r="A11" s="20">
        <v>6</v>
      </c>
      <c r="B11" s="20" t="s">
        <v>872</v>
      </c>
      <c r="C11" s="20" t="s">
        <v>878</v>
      </c>
      <c r="D11" s="21">
        <v>20412</v>
      </c>
      <c r="E11" s="21">
        <v>11536</v>
      </c>
      <c r="F11" s="22">
        <v>3000</v>
      </c>
      <c r="G11" s="22">
        <v>1401</v>
      </c>
      <c r="H11" s="22">
        <v>1400</v>
      </c>
      <c r="I11" s="27">
        <f t="shared" si="2"/>
        <v>0.999286224125625</v>
      </c>
    </row>
    <row r="12" s="2" customFormat="1" ht="20" customHeight="1" spans="1:9">
      <c r="A12" s="20">
        <v>7</v>
      </c>
      <c r="B12" s="20" t="s">
        <v>872</v>
      </c>
      <c r="C12" s="20" t="s">
        <v>879</v>
      </c>
      <c r="D12" s="21">
        <v>18588</v>
      </c>
      <c r="E12" s="21">
        <v>14115</v>
      </c>
      <c r="F12" s="22">
        <v>2400</v>
      </c>
      <c r="G12" s="22">
        <v>25</v>
      </c>
      <c r="H12" s="22">
        <v>25</v>
      </c>
      <c r="I12" s="27">
        <f t="shared" si="2"/>
        <v>1</v>
      </c>
    </row>
    <row r="13" s="2" customFormat="1" ht="20" customHeight="1" spans="1:9">
      <c r="A13" s="20">
        <v>8</v>
      </c>
      <c r="B13" s="20" t="s">
        <v>872</v>
      </c>
      <c r="C13" s="20" t="s">
        <v>880</v>
      </c>
      <c r="D13" s="21">
        <v>10357</v>
      </c>
      <c r="E13" s="21">
        <v>7120</v>
      </c>
      <c r="F13" s="22">
        <v>2300</v>
      </c>
      <c r="G13" s="22">
        <v>785</v>
      </c>
      <c r="H13" s="22">
        <v>785</v>
      </c>
      <c r="I13" s="27">
        <f t="shared" si="2"/>
        <v>1</v>
      </c>
    </row>
    <row r="14" s="2" customFormat="1" ht="20" customHeight="1" spans="1:9">
      <c r="A14" s="20">
        <v>9</v>
      </c>
      <c r="B14" s="20" t="s">
        <v>872</v>
      </c>
      <c r="C14" s="20" t="s">
        <v>881</v>
      </c>
      <c r="D14" s="21">
        <v>5298</v>
      </c>
      <c r="E14" s="21">
        <v>80</v>
      </c>
      <c r="F14" s="22">
        <v>2000</v>
      </c>
      <c r="G14" s="22">
        <v>3131</v>
      </c>
      <c r="H14" s="22">
        <v>3131</v>
      </c>
      <c r="I14" s="27">
        <f t="shared" si="2"/>
        <v>1</v>
      </c>
    </row>
    <row r="15" s="2" customFormat="1" ht="20" customHeight="1" spans="1:9">
      <c r="A15" s="20">
        <v>10</v>
      </c>
      <c r="B15" s="20" t="s">
        <v>872</v>
      </c>
      <c r="C15" s="20" t="s">
        <v>882</v>
      </c>
      <c r="D15" s="21">
        <v>5000</v>
      </c>
      <c r="E15" s="21">
        <v>69</v>
      </c>
      <c r="F15" s="22">
        <v>2000</v>
      </c>
      <c r="G15" s="22">
        <v>1500</v>
      </c>
      <c r="H15" s="22">
        <v>1500</v>
      </c>
      <c r="I15" s="27">
        <f t="shared" si="2"/>
        <v>1</v>
      </c>
    </row>
    <row r="16" s="2" customFormat="1" ht="20" customHeight="1" spans="1:9">
      <c r="A16" s="20">
        <v>11</v>
      </c>
      <c r="B16" s="20" t="s">
        <v>883</v>
      </c>
      <c r="C16" s="20" t="s">
        <v>884</v>
      </c>
      <c r="D16" s="21">
        <v>2535</v>
      </c>
      <c r="E16" s="21">
        <v>120</v>
      </c>
      <c r="F16" s="22">
        <v>1500</v>
      </c>
      <c r="G16" s="22">
        <v>1508</v>
      </c>
      <c r="H16" s="22">
        <v>1506</v>
      </c>
      <c r="I16" s="27">
        <f t="shared" si="2"/>
        <v>0.99867374005305</v>
      </c>
    </row>
    <row r="17" s="2" customFormat="1" ht="20" customHeight="1" spans="1:9">
      <c r="A17" s="20">
        <v>12</v>
      </c>
      <c r="B17" s="20" t="s">
        <v>872</v>
      </c>
      <c r="C17" s="20" t="s">
        <v>885</v>
      </c>
      <c r="D17" s="21">
        <v>3000</v>
      </c>
      <c r="E17" s="21">
        <v>40</v>
      </c>
      <c r="F17" s="22">
        <v>1400</v>
      </c>
      <c r="G17" s="22">
        <v>1870</v>
      </c>
      <c r="H17" s="22">
        <v>1870</v>
      </c>
      <c r="I17" s="27">
        <f t="shared" si="2"/>
        <v>1</v>
      </c>
    </row>
    <row r="18" s="2" customFormat="1" ht="20" customHeight="1" spans="1:9">
      <c r="A18" s="20">
        <v>13</v>
      </c>
      <c r="B18" s="20" t="s">
        <v>872</v>
      </c>
      <c r="C18" s="20" t="s">
        <v>886</v>
      </c>
      <c r="D18" s="21">
        <v>10557</v>
      </c>
      <c r="E18" s="21">
        <v>8375</v>
      </c>
      <c r="F18" s="22">
        <v>1100</v>
      </c>
      <c r="G18" s="22">
        <v>8.8</v>
      </c>
      <c r="H18" s="22">
        <v>0</v>
      </c>
      <c r="I18" s="27">
        <f t="shared" si="2"/>
        <v>0</v>
      </c>
    </row>
    <row r="19" s="2" customFormat="1" ht="20" customHeight="1" spans="1:9">
      <c r="A19" s="20">
        <v>14</v>
      </c>
      <c r="B19" s="20" t="s">
        <v>872</v>
      </c>
      <c r="C19" s="20" t="s">
        <v>887</v>
      </c>
      <c r="D19" s="21">
        <v>43046</v>
      </c>
      <c r="E19" s="21">
        <v>510</v>
      </c>
      <c r="F19" s="22">
        <v>1000</v>
      </c>
      <c r="G19" s="22">
        <v>7750</v>
      </c>
      <c r="H19" s="22">
        <v>7744</v>
      </c>
      <c r="I19" s="27">
        <f t="shared" si="2"/>
        <v>0.999225806451613</v>
      </c>
    </row>
    <row r="20" s="2" customFormat="1" ht="20" customHeight="1" spans="1:9">
      <c r="A20" s="20">
        <v>15</v>
      </c>
      <c r="B20" s="20" t="s">
        <v>872</v>
      </c>
      <c r="C20" s="20" t="s">
        <v>888</v>
      </c>
      <c r="D20" s="21">
        <v>47933</v>
      </c>
      <c r="E20" s="21">
        <v>305</v>
      </c>
      <c r="F20" s="22">
        <v>1000</v>
      </c>
      <c r="G20" s="22">
        <v>304</v>
      </c>
      <c r="H20" s="22">
        <v>304</v>
      </c>
      <c r="I20" s="27">
        <f t="shared" si="2"/>
        <v>1</v>
      </c>
    </row>
    <row r="21" s="2" customFormat="1" ht="20" customHeight="1" spans="1:9">
      <c r="A21" s="16" t="s">
        <v>889</v>
      </c>
      <c r="B21" s="17"/>
      <c r="C21" s="18"/>
      <c r="D21" s="19">
        <f t="shared" ref="D21:H21" si="3">SUM(D22:D29)</f>
        <v>137591</v>
      </c>
      <c r="E21" s="19">
        <f t="shared" si="3"/>
        <v>47027</v>
      </c>
      <c r="F21" s="19">
        <f t="shared" si="3"/>
        <v>22900</v>
      </c>
      <c r="G21" s="19">
        <f t="shared" si="3"/>
        <v>24234.68</v>
      </c>
      <c r="H21" s="19">
        <f t="shared" si="3"/>
        <v>24211</v>
      </c>
      <c r="I21" s="26">
        <f t="shared" si="2"/>
        <v>0.999022887861527</v>
      </c>
    </row>
    <row r="22" s="2" customFormat="1" ht="20" customHeight="1" spans="1:9">
      <c r="A22" s="21">
        <v>16</v>
      </c>
      <c r="B22" s="21" t="s">
        <v>890</v>
      </c>
      <c r="C22" s="21" t="s">
        <v>891</v>
      </c>
      <c r="D22" s="21">
        <v>30270</v>
      </c>
      <c r="E22" s="21">
        <v>8673</v>
      </c>
      <c r="F22" s="22">
        <v>13000</v>
      </c>
      <c r="G22" s="22">
        <v>14860</v>
      </c>
      <c r="H22" s="22">
        <v>14860</v>
      </c>
      <c r="I22" s="27">
        <f t="shared" si="2"/>
        <v>1</v>
      </c>
    </row>
    <row r="23" s="2" customFormat="1" ht="20" customHeight="1" spans="1:9">
      <c r="A23" s="21">
        <v>17</v>
      </c>
      <c r="B23" s="23" t="s">
        <v>872</v>
      </c>
      <c r="C23" s="23" t="s">
        <v>892</v>
      </c>
      <c r="D23" s="21">
        <v>23595</v>
      </c>
      <c r="E23" s="21">
        <v>18617</v>
      </c>
      <c r="F23" s="22">
        <v>2500</v>
      </c>
      <c r="G23" s="22">
        <v>3912</v>
      </c>
      <c r="H23" s="22">
        <v>3901</v>
      </c>
      <c r="I23" s="27">
        <f t="shared" si="2"/>
        <v>0.997188139059305</v>
      </c>
    </row>
    <row r="24" s="2" customFormat="1" ht="20" customHeight="1" spans="1:9">
      <c r="A24" s="21">
        <v>18</v>
      </c>
      <c r="B24" s="21" t="s">
        <v>872</v>
      </c>
      <c r="C24" s="20" t="s">
        <v>893</v>
      </c>
      <c r="D24" s="21">
        <v>2000</v>
      </c>
      <c r="E24" s="21">
        <v>50</v>
      </c>
      <c r="F24" s="22">
        <v>2000</v>
      </c>
      <c r="G24" s="22">
        <v>14.68</v>
      </c>
      <c r="H24" s="22">
        <v>14</v>
      </c>
      <c r="I24" s="27">
        <f t="shared" si="2"/>
        <v>0.953678474114441</v>
      </c>
    </row>
    <row r="25" s="2" customFormat="1" ht="20" customHeight="1" spans="1:9">
      <c r="A25" s="21">
        <v>19</v>
      </c>
      <c r="B25" s="21" t="s">
        <v>872</v>
      </c>
      <c r="C25" s="20" t="s">
        <v>894</v>
      </c>
      <c r="D25" s="21">
        <v>50000</v>
      </c>
      <c r="E25" s="21">
        <v>300</v>
      </c>
      <c r="F25" s="22">
        <v>2000</v>
      </c>
      <c r="G25" s="22">
        <v>1100</v>
      </c>
      <c r="H25" s="22">
        <v>1100</v>
      </c>
      <c r="I25" s="27">
        <f t="shared" si="2"/>
        <v>1</v>
      </c>
    </row>
    <row r="26" s="2" customFormat="1" ht="20" customHeight="1" spans="1:9">
      <c r="A26" s="21">
        <v>20</v>
      </c>
      <c r="B26" s="21" t="s">
        <v>872</v>
      </c>
      <c r="C26" s="20" t="s">
        <v>895</v>
      </c>
      <c r="D26" s="21">
        <v>2000</v>
      </c>
      <c r="E26" s="21">
        <v>50</v>
      </c>
      <c r="F26" s="22">
        <v>1000</v>
      </c>
      <c r="G26" s="22">
        <v>1201</v>
      </c>
      <c r="H26" s="22">
        <v>1201</v>
      </c>
      <c r="I26" s="27">
        <f t="shared" si="2"/>
        <v>1</v>
      </c>
    </row>
    <row r="27" s="2" customFormat="1" ht="20" customHeight="1" spans="1:9">
      <c r="A27" s="21">
        <v>21</v>
      </c>
      <c r="B27" s="21" t="s">
        <v>829</v>
      </c>
      <c r="C27" s="20" t="s">
        <v>896</v>
      </c>
      <c r="D27" s="21">
        <v>23595</v>
      </c>
      <c r="E27" s="21">
        <v>18617</v>
      </c>
      <c r="F27" s="22">
        <v>800</v>
      </c>
      <c r="G27" s="22">
        <v>1500</v>
      </c>
      <c r="H27" s="22">
        <v>1500</v>
      </c>
      <c r="I27" s="27">
        <f t="shared" si="2"/>
        <v>1</v>
      </c>
    </row>
    <row r="28" s="2" customFormat="1" ht="20" customHeight="1" spans="1:9">
      <c r="A28" s="21">
        <v>22</v>
      </c>
      <c r="B28" s="21" t="s">
        <v>872</v>
      </c>
      <c r="C28" s="20" t="s">
        <v>897</v>
      </c>
      <c r="D28" s="21">
        <v>4281</v>
      </c>
      <c r="E28" s="21">
        <v>610</v>
      </c>
      <c r="F28" s="22">
        <v>800</v>
      </c>
      <c r="G28" s="22">
        <v>841</v>
      </c>
      <c r="H28" s="22">
        <v>833</v>
      </c>
      <c r="I28" s="27">
        <f t="shared" si="2"/>
        <v>0.990487514863258</v>
      </c>
    </row>
    <row r="29" s="2" customFormat="1" ht="20" customHeight="1" spans="1:9">
      <c r="A29" s="21">
        <v>23</v>
      </c>
      <c r="B29" s="21" t="s">
        <v>872</v>
      </c>
      <c r="C29" s="20" t="s">
        <v>898</v>
      </c>
      <c r="D29" s="21">
        <v>1850</v>
      </c>
      <c r="E29" s="21">
        <v>110</v>
      </c>
      <c r="F29" s="22">
        <v>800</v>
      </c>
      <c r="G29" s="22">
        <v>806</v>
      </c>
      <c r="H29" s="22">
        <v>802</v>
      </c>
      <c r="I29" s="27">
        <f t="shared" si="2"/>
        <v>0.995037220843672</v>
      </c>
    </row>
    <row r="30" s="2" customFormat="1" ht="20" customHeight="1" spans="1:9">
      <c r="A30" s="16" t="s">
        <v>899</v>
      </c>
      <c r="B30" s="17"/>
      <c r="C30" s="18"/>
      <c r="D30" s="19">
        <f t="shared" ref="D30:H30" si="4">SUM(D31:D43)</f>
        <v>538744</v>
      </c>
      <c r="E30" s="19">
        <f t="shared" si="4"/>
        <v>217322</v>
      </c>
      <c r="F30" s="19">
        <f t="shared" si="4"/>
        <v>56200</v>
      </c>
      <c r="G30" s="19">
        <f t="shared" si="4"/>
        <v>55917</v>
      </c>
      <c r="H30" s="19">
        <f t="shared" si="4"/>
        <v>55887</v>
      </c>
      <c r="I30" s="26">
        <f t="shared" si="2"/>
        <v>0.999463490530608</v>
      </c>
    </row>
    <row r="31" s="2" customFormat="1" ht="20" customHeight="1" spans="1:9">
      <c r="A31" s="21">
        <v>24</v>
      </c>
      <c r="B31" s="20" t="s">
        <v>872</v>
      </c>
      <c r="C31" s="20" t="s">
        <v>900</v>
      </c>
      <c r="D31" s="21">
        <v>108602</v>
      </c>
      <c r="E31" s="21">
        <v>71100</v>
      </c>
      <c r="F31" s="22">
        <v>8000</v>
      </c>
      <c r="G31" s="22">
        <v>1016</v>
      </c>
      <c r="H31" s="22">
        <v>1000</v>
      </c>
      <c r="I31" s="27">
        <f t="shared" si="2"/>
        <v>0.984251968503937</v>
      </c>
    </row>
    <row r="32" s="2" customFormat="1" ht="20" customHeight="1" spans="1:9">
      <c r="A32" s="21">
        <v>25</v>
      </c>
      <c r="B32" s="21" t="s">
        <v>872</v>
      </c>
      <c r="C32" s="21" t="s">
        <v>901</v>
      </c>
      <c r="D32" s="21">
        <v>120713</v>
      </c>
      <c r="E32" s="21">
        <v>40100</v>
      </c>
      <c r="F32" s="22">
        <v>8000</v>
      </c>
      <c r="G32" s="22">
        <v>15000</v>
      </c>
      <c r="H32" s="22">
        <v>15000</v>
      </c>
      <c r="I32" s="27">
        <f t="shared" si="2"/>
        <v>1</v>
      </c>
    </row>
    <row r="33" s="2" customFormat="1" ht="20" customHeight="1" spans="1:9">
      <c r="A33" s="21">
        <v>26</v>
      </c>
      <c r="B33" s="21" t="s">
        <v>902</v>
      </c>
      <c r="C33" s="21" t="s">
        <v>903</v>
      </c>
      <c r="D33" s="21">
        <v>101466</v>
      </c>
      <c r="E33" s="21">
        <v>51990</v>
      </c>
      <c r="F33" s="22">
        <v>8000</v>
      </c>
      <c r="G33" s="22">
        <v>7267</v>
      </c>
      <c r="H33" s="22">
        <v>7267</v>
      </c>
      <c r="I33" s="27">
        <f t="shared" si="2"/>
        <v>1</v>
      </c>
    </row>
    <row r="34" s="2" customFormat="1" ht="20" customHeight="1" spans="1:9">
      <c r="A34" s="21">
        <v>27</v>
      </c>
      <c r="B34" s="20" t="s">
        <v>872</v>
      </c>
      <c r="C34" s="21" t="s">
        <v>904</v>
      </c>
      <c r="D34" s="21">
        <v>30103</v>
      </c>
      <c r="E34" s="21">
        <v>300</v>
      </c>
      <c r="F34" s="22">
        <v>7600</v>
      </c>
      <c r="G34" s="22">
        <v>9900</v>
      </c>
      <c r="H34" s="22">
        <v>9900</v>
      </c>
      <c r="I34" s="27">
        <f t="shared" si="2"/>
        <v>1</v>
      </c>
    </row>
    <row r="35" s="2" customFormat="1" ht="20" customHeight="1" spans="1:9">
      <c r="A35" s="21">
        <v>28</v>
      </c>
      <c r="B35" s="20" t="s">
        <v>872</v>
      </c>
      <c r="C35" s="21" t="s">
        <v>905</v>
      </c>
      <c r="D35" s="21">
        <v>30000</v>
      </c>
      <c r="E35" s="21">
        <v>0</v>
      </c>
      <c r="F35" s="22">
        <v>4900</v>
      </c>
      <c r="G35" s="22">
        <v>7638</v>
      </c>
      <c r="H35" s="22">
        <v>7638</v>
      </c>
      <c r="I35" s="27">
        <f t="shared" si="2"/>
        <v>1</v>
      </c>
    </row>
    <row r="36" s="2" customFormat="1" ht="20" customHeight="1" spans="1:9">
      <c r="A36" s="21">
        <v>29</v>
      </c>
      <c r="B36" s="20" t="s">
        <v>872</v>
      </c>
      <c r="C36" s="21" t="s">
        <v>906</v>
      </c>
      <c r="D36" s="21">
        <v>37723</v>
      </c>
      <c r="E36" s="21">
        <v>25350</v>
      </c>
      <c r="F36" s="22">
        <v>4000</v>
      </c>
      <c r="G36" s="22">
        <v>0</v>
      </c>
      <c r="H36" s="22">
        <v>0</v>
      </c>
      <c r="I36" s="27" t="s">
        <v>703</v>
      </c>
    </row>
    <row r="37" s="2" customFormat="1" ht="20" customHeight="1" spans="1:9">
      <c r="A37" s="21">
        <v>30</v>
      </c>
      <c r="B37" s="20" t="s">
        <v>872</v>
      </c>
      <c r="C37" s="21" t="s">
        <v>907</v>
      </c>
      <c r="D37" s="21">
        <v>12094</v>
      </c>
      <c r="E37" s="21">
        <v>1162</v>
      </c>
      <c r="F37" s="22">
        <v>3300</v>
      </c>
      <c r="G37" s="22">
        <v>2242</v>
      </c>
      <c r="H37" s="22">
        <v>2235</v>
      </c>
      <c r="I37" s="27">
        <f t="shared" ref="I37:I79" si="5">H37/G37</f>
        <v>0.996877787689563</v>
      </c>
    </row>
    <row r="38" s="2" customFormat="1" ht="20" customHeight="1" spans="1:9">
      <c r="A38" s="21">
        <v>31</v>
      </c>
      <c r="B38" s="20" t="s">
        <v>872</v>
      </c>
      <c r="C38" s="21" t="s">
        <v>908</v>
      </c>
      <c r="D38" s="21">
        <v>11268</v>
      </c>
      <c r="E38" s="21">
        <v>670</v>
      </c>
      <c r="F38" s="22">
        <v>3000</v>
      </c>
      <c r="G38" s="22">
        <v>3501</v>
      </c>
      <c r="H38" s="22">
        <v>3501</v>
      </c>
      <c r="I38" s="27">
        <f t="shared" si="5"/>
        <v>1</v>
      </c>
    </row>
    <row r="39" s="2" customFormat="1" ht="20" customHeight="1" spans="1:9">
      <c r="A39" s="21">
        <v>32</v>
      </c>
      <c r="B39" s="20" t="s">
        <v>872</v>
      </c>
      <c r="C39" s="21" t="s">
        <v>909</v>
      </c>
      <c r="D39" s="21">
        <v>8187</v>
      </c>
      <c r="E39" s="21">
        <v>0</v>
      </c>
      <c r="F39" s="22">
        <v>2500</v>
      </c>
      <c r="G39" s="22">
        <v>1450</v>
      </c>
      <c r="H39" s="22">
        <v>1443</v>
      </c>
      <c r="I39" s="27">
        <f t="shared" si="5"/>
        <v>0.995172413793103</v>
      </c>
    </row>
    <row r="40" s="2" customFormat="1" ht="20" customHeight="1" spans="1:9">
      <c r="A40" s="21">
        <v>33</v>
      </c>
      <c r="B40" s="20" t="s">
        <v>902</v>
      </c>
      <c r="C40" s="21" t="s">
        <v>910</v>
      </c>
      <c r="D40" s="21">
        <v>31947</v>
      </c>
      <c r="E40" s="21">
        <v>20000</v>
      </c>
      <c r="F40" s="22">
        <v>2000</v>
      </c>
      <c r="G40" s="22">
        <v>40</v>
      </c>
      <c r="H40" s="22">
        <v>40</v>
      </c>
      <c r="I40" s="27">
        <f t="shared" si="5"/>
        <v>1</v>
      </c>
    </row>
    <row r="41" s="2" customFormat="1" ht="20" customHeight="1" spans="1:9">
      <c r="A41" s="21">
        <v>34</v>
      </c>
      <c r="B41" s="20" t="s">
        <v>902</v>
      </c>
      <c r="C41" s="21" t="s">
        <v>911</v>
      </c>
      <c r="D41" s="21">
        <v>5826</v>
      </c>
      <c r="E41" s="21">
        <v>50</v>
      </c>
      <c r="F41" s="22">
        <v>2000</v>
      </c>
      <c r="G41" s="22">
        <v>815</v>
      </c>
      <c r="H41" s="22">
        <v>815</v>
      </c>
      <c r="I41" s="27">
        <f t="shared" si="5"/>
        <v>1</v>
      </c>
    </row>
    <row r="42" s="2" customFormat="1" ht="20" customHeight="1" spans="1:9">
      <c r="A42" s="21">
        <v>35</v>
      </c>
      <c r="B42" s="20" t="s">
        <v>872</v>
      </c>
      <c r="C42" s="21" t="s">
        <v>912</v>
      </c>
      <c r="D42" s="21">
        <v>20000</v>
      </c>
      <c r="E42" s="21">
        <v>0</v>
      </c>
      <c r="F42" s="22">
        <v>1900</v>
      </c>
      <c r="G42" s="22">
        <v>5548</v>
      </c>
      <c r="H42" s="22">
        <v>5548</v>
      </c>
      <c r="I42" s="27">
        <f t="shared" si="5"/>
        <v>1</v>
      </c>
    </row>
    <row r="43" s="2" customFormat="1" ht="20" customHeight="1" spans="1:9">
      <c r="A43" s="21">
        <v>36</v>
      </c>
      <c r="B43" s="20" t="s">
        <v>872</v>
      </c>
      <c r="C43" s="21" t="s">
        <v>913</v>
      </c>
      <c r="D43" s="21">
        <v>20815</v>
      </c>
      <c r="E43" s="21">
        <v>6600</v>
      </c>
      <c r="F43" s="22">
        <v>1000</v>
      </c>
      <c r="G43" s="22">
        <v>1500</v>
      </c>
      <c r="H43" s="22">
        <v>1500</v>
      </c>
      <c r="I43" s="27">
        <f t="shared" si="5"/>
        <v>1</v>
      </c>
    </row>
    <row r="44" s="2" customFormat="1" ht="20" customHeight="1" spans="1:9">
      <c r="A44" s="16" t="s">
        <v>914</v>
      </c>
      <c r="B44" s="17"/>
      <c r="C44" s="18"/>
      <c r="D44" s="19">
        <f t="shared" ref="D44:H44" si="6">SUM(D45:D53)</f>
        <v>319962</v>
      </c>
      <c r="E44" s="19">
        <f t="shared" si="6"/>
        <v>55966</v>
      </c>
      <c r="F44" s="19">
        <f t="shared" si="6"/>
        <v>53700</v>
      </c>
      <c r="G44" s="19">
        <f t="shared" si="6"/>
        <v>50722</v>
      </c>
      <c r="H44" s="19">
        <f t="shared" si="6"/>
        <v>50722</v>
      </c>
      <c r="I44" s="26">
        <f t="shared" si="5"/>
        <v>1</v>
      </c>
    </row>
    <row r="45" s="2" customFormat="1" ht="20" customHeight="1" spans="1:9">
      <c r="A45" s="21">
        <v>37</v>
      </c>
      <c r="B45" s="21" t="s">
        <v>915</v>
      </c>
      <c r="C45" s="20" t="s">
        <v>916</v>
      </c>
      <c r="D45" s="21">
        <v>115000</v>
      </c>
      <c r="E45" s="21">
        <v>5</v>
      </c>
      <c r="F45" s="22">
        <v>20000</v>
      </c>
      <c r="G45" s="22">
        <v>20000</v>
      </c>
      <c r="H45" s="22">
        <v>20000</v>
      </c>
      <c r="I45" s="27">
        <f t="shared" si="5"/>
        <v>1</v>
      </c>
    </row>
    <row r="46" s="2" customFormat="1" ht="20" customHeight="1" spans="1:9">
      <c r="A46" s="21">
        <v>38</v>
      </c>
      <c r="B46" s="21" t="s">
        <v>872</v>
      </c>
      <c r="C46" s="21" t="s">
        <v>917</v>
      </c>
      <c r="D46" s="21">
        <v>43000</v>
      </c>
      <c r="E46" s="21">
        <v>100</v>
      </c>
      <c r="F46" s="22">
        <v>12000</v>
      </c>
      <c r="G46" s="22">
        <v>19000</v>
      </c>
      <c r="H46" s="22">
        <v>19000</v>
      </c>
      <c r="I46" s="27">
        <f t="shared" si="5"/>
        <v>1</v>
      </c>
    </row>
    <row r="47" s="2" customFormat="1" ht="20" customHeight="1" spans="1:9">
      <c r="A47" s="21">
        <v>39</v>
      </c>
      <c r="B47" s="21" t="s">
        <v>872</v>
      </c>
      <c r="C47" s="20" t="s">
        <v>918</v>
      </c>
      <c r="D47" s="21">
        <v>78348</v>
      </c>
      <c r="E47" s="21">
        <v>35100</v>
      </c>
      <c r="F47" s="22">
        <v>10000</v>
      </c>
      <c r="G47" s="22">
        <v>3000</v>
      </c>
      <c r="H47" s="22">
        <v>3000</v>
      </c>
      <c r="I47" s="27">
        <f t="shared" si="5"/>
        <v>1</v>
      </c>
    </row>
    <row r="48" s="2" customFormat="1" ht="20" customHeight="1" spans="1:9">
      <c r="A48" s="21">
        <v>40</v>
      </c>
      <c r="B48" s="21" t="s">
        <v>915</v>
      </c>
      <c r="C48" s="20" t="s">
        <v>919</v>
      </c>
      <c r="D48" s="21">
        <v>22808</v>
      </c>
      <c r="E48" s="21">
        <v>0</v>
      </c>
      <c r="F48" s="22">
        <v>3500</v>
      </c>
      <c r="G48" s="22">
        <v>1531</v>
      </c>
      <c r="H48" s="22">
        <v>1531</v>
      </c>
      <c r="I48" s="27">
        <f t="shared" si="5"/>
        <v>1</v>
      </c>
    </row>
    <row r="49" s="2" customFormat="1" ht="20" customHeight="1" spans="1:9">
      <c r="A49" s="21">
        <v>41</v>
      </c>
      <c r="B49" s="21" t="s">
        <v>872</v>
      </c>
      <c r="C49" s="20" t="s">
        <v>920</v>
      </c>
      <c r="D49" s="21">
        <v>16305</v>
      </c>
      <c r="E49" s="21">
        <v>8700</v>
      </c>
      <c r="F49" s="22">
        <v>2500</v>
      </c>
      <c r="G49" s="22">
        <v>2330</v>
      </c>
      <c r="H49" s="22">
        <v>2330</v>
      </c>
      <c r="I49" s="27">
        <f t="shared" si="5"/>
        <v>1</v>
      </c>
    </row>
    <row r="50" s="2" customFormat="1" ht="20" customHeight="1" spans="1:9">
      <c r="A50" s="21">
        <v>42</v>
      </c>
      <c r="B50" s="21" t="s">
        <v>915</v>
      </c>
      <c r="C50" s="20" t="s">
        <v>921</v>
      </c>
      <c r="D50" s="21">
        <v>19589</v>
      </c>
      <c r="E50" s="21">
        <v>210</v>
      </c>
      <c r="F50" s="22">
        <v>2000</v>
      </c>
      <c r="G50" s="22">
        <v>2196</v>
      </c>
      <c r="H50" s="22">
        <v>2196</v>
      </c>
      <c r="I50" s="27">
        <f t="shared" si="5"/>
        <v>1</v>
      </c>
    </row>
    <row r="51" s="2" customFormat="1" ht="20" customHeight="1" spans="1:9">
      <c r="A51" s="21">
        <v>43</v>
      </c>
      <c r="B51" s="21" t="s">
        <v>872</v>
      </c>
      <c r="C51" s="20" t="s">
        <v>922</v>
      </c>
      <c r="D51" s="21">
        <v>15761</v>
      </c>
      <c r="E51" s="21">
        <v>9216</v>
      </c>
      <c r="F51" s="22">
        <v>1500</v>
      </c>
      <c r="G51" s="22">
        <v>765</v>
      </c>
      <c r="H51" s="22">
        <v>765</v>
      </c>
      <c r="I51" s="27">
        <f t="shared" si="5"/>
        <v>1</v>
      </c>
    </row>
    <row r="52" s="2" customFormat="1" ht="20" customHeight="1" spans="1:9">
      <c r="A52" s="21">
        <v>44</v>
      </c>
      <c r="B52" s="21" t="s">
        <v>915</v>
      </c>
      <c r="C52" s="20" t="s">
        <v>923</v>
      </c>
      <c r="D52" s="21">
        <v>4026</v>
      </c>
      <c r="E52" s="21">
        <v>0</v>
      </c>
      <c r="F52" s="22">
        <v>1200</v>
      </c>
      <c r="G52" s="22">
        <v>1200</v>
      </c>
      <c r="H52" s="22">
        <v>1200</v>
      </c>
      <c r="I52" s="27">
        <f t="shared" si="5"/>
        <v>1</v>
      </c>
    </row>
    <row r="53" s="2" customFormat="1" ht="20" customHeight="1" spans="1:9">
      <c r="A53" s="21">
        <v>45</v>
      </c>
      <c r="B53" s="21" t="s">
        <v>872</v>
      </c>
      <c r="C53" s="20" t="s">
        <v>924</v>
      </c>
      <c r="D53" s="21">
        <v>5125</v>
      </c>
      <c r="E53" s="21">
        <v>2635</v>
      </c>
      <c r="F53" s="22">
        <v>1000</v>
      </c>
      <c r="G53" s="22">
        <v>700</v>
      </c>
      <c r="H53" s="22">
        <v>700</v>
      </c>
      <c r="I53" s="27">
        <f t="shared" si="5"/>
        <v>1</v>
      </c>
    </row>
    <row r="54" s="2" customFormat="1" ht="20" customHeight="1" spans="1:9">
      <c r="A54" s="16" t="s">
        <v>925</v>
      </c>
      <c r="B54" s="17"/>
      <c r="C54" s="18"/>
      <c r="D54" s="19">
        <f t="shared" ref="D54:H54" si="7">SUM(D55:D59)</f>
        <v>192653</v>
      </c>
      <c r="E54" s="19">
        <f t="shared" si="7"/>
        <v>15601</v>
      </c>
      <c r="F54" s="19">
        <f t="shared" si="7"/>
        <v>22700</v>
      </c>
      <c r="G54" s="19">
        <f t="shared" si="7"/>
        <v>21491</v>
      </c>
      <c r="H54" s="19">
        <f t="shared" si="7"/>
        <v>21370</v>
      </c>
      <c r="I54" s="26">
        <f t="shared" si="5"/>
        <v>0.994369736168629</v>
      </c>
    </row>
    <row r="55" s="2" customFormat="1" ht="20" customHeight="1" spans="1:9">
      <c r="A55" s="21">
        <v>46</v>
      </c>
      <c r="B55" s="21" t="s">
        <v>926</v>
      </c>
      <c r="C55" s="21" t="s">
        <v>927</v>
      </c>
      <c r="D55" s="21">
        <v>29496</v>
      </c>
      <c r="E55" s="21">
        <v>12000</v>
      </c>
      <c r="F55" s="22">
        <v>7000</v>
      </c>
      <c r="G55" s="22">
        <v>6301</v>
      </c>
      <c r="H55" s="22">
        <v>6291</v>
      </c>
      <c r="I55" s="27">
        <f t="shared" si="5"/>
        <v>0.998412950325345</v>
      </c>
    </row>
    <row r="56" s="2" customFormat="1" ht="20" customHeight="1" spans="1:9">
      <c r="A56" s="21">
        <v>47</v>
      </c>
      <c r="B56" s="24" t="s">
        <v>928</v>
      </c>
      <c r="C56" s="23" t="s">
        <v>929</v>
      </c>
      <c r="D56" s="21">
        <v>23293</v>
      </c>
      <c r="E56" s="21">
        <v>3375</v>
      </c>
      <c r="F56" s="22">
        <v>6000</v>
      </c>
      <c r="G56" s="22">
        <v>2770</v>
      </c>
      <c r="H56" s="22">
        <v>2762</v>
      </c>
      <c r="I56" s="27">
        <f t="shared" si="5"/>
        <v>0.997111913357401</v>
      </c>
    </row>
    <row r="57" s="2" customFormat="1" ht="20" customHeight="1" spans="1:9">
      <c r="A57" s="21">
        <v>48</v>
      </c>
      <c r="B57" s="23" t="s">
        <v>872</v>
      </c>
      <c r="C57" s="23" t="s">
        <v>930</v>
      </c>
      <c r="D57" s="21">
        <v>102000</v>
      </c>
      <c r="E57" s="21">
        <v>100</v>
      </c>
      <c r="F57" s="22">
        <v>6000</v>
      </c>
      <c r="G57" s="22">
        <v>6100</v>
      </c>
      <c r="H57" s="22">
        <v>6000</v>
      </c>
      <c r="I57" s="27">
        <f t="shared" si="5"/>
        <v>0.983606557377049</v>
      </c>
    </row>
    <row r="58" s="2" customFormat="1" ht="20" customHeight="1" spans="1:9">
      <c r="A58" s="21">
        <v>49</v>
      </c>
      <c r="B58" s="23" t="s">
        <v>872</v>
      </c>
      <c r="C58" s="23" t="s">
        <v>931</v>
      </c>
      <c r="D58" s="21">
        <v>35891</v>
      </c>
      <c r="E58" s="21">
        <v>56</v>
      </c>
      <c r="F58" s="22">
        <v>2850</v>
      </c>
      <c r="G58" s="22">
        <v>4951</v>
      </c>
      <c r="H58" s="22">
        <v>4948</v>
      </c>
      <c r="I58" s="27">
        <f t="shared" si="5"/>
        <v>0.999394061805696</v>
      </c>
    </row>
    <row r="59" s="2" customFormat="1" ht="20" customHeight="1" spans="1:9">
      <c r="A59" s="21">
        <v>50</v>
      </c>
      <c r="B59" s="21" t="s">
        <v>872</v>
      </c>
      <c r="C59" s="23" t="s">
        <v>932</v>
      </c>
      <c r="D59" s="21">
        <v>1973</v>
      </c>
      <c r="E59" s="21">
        <v>70</v>
      </c>
      <c r="F59" s="22">
        <v>850</v>
      </c>
      <c r="G59" s="22">
        <v>1369</v>
      </c>
      <c r="H59" s="22">
        <v>1369</v>
      </c>
      <c r="I59" s="27">
        <f t="shared" si="5"/>
        <v>1</v>
      </c>
    </row>
    <row r="60" s="2" customFormat="1" ht="20" customHeight="1" spans="1:9">
      <c r="A60" s="16" t="s">
        <v>933</v>
      </c>
      <c r="B60" s="17"/>
      <c r="C60" s="18"/>
      <c r="D60" s="19">
        <f t="shared" ref="D60:H60" si="8">SUM(D61:D68)</f>
        <v>198762</v>
      </c>
      <c r="E60" s="19">
        <f t="shared" si="8"/>
        <v>63730</v>
      </c>
      <c r="F60" s="19">
        <f t="shared" si="8"/>
        <v>20200</v>
      </c>
      <c r="G60" s="19">
        <f t="shared" si="8"/>
        <v>16255</v>
      </c>
      <c r="H60" s="19">
        <f t="shared" si="8"/>
        <v>16144</v>
      </c>
      <c r="I60" s="26">
        <f t="shared" si="5"/>
        <v>0.993171331897878</v>
      </c>
    </row>
    <row r="61" s="2" customFormat="1" ht="20" customHeight="1" spans="1:9">
      <c r="A61" s="21">
        <v>51</v>
      </c>
      <c r="B61" s="21" t="s">
        <v>934</v>
      </c>
      <c r="C61" s="21" t="s">
        <v>935</v>
      </c>
      <c r="D61" s="21">
        <v>53285</v>
      </c>
      <c r="E61" s="21">
        <v>22200</v>
      </c>
      <c r="F61" s="22">
        <v>5000</v>
      </c>
      <c r="G61" s="22">
        <v>3000</v>
      </c>
      <c r="H61" s="22">
        <v>3000</v>
      </c>
      <c r="I61" s="27">
        <f t="shared" si="5"/>
        <v>1</v>
      </c>
    </row>
    <row r="62" s="2" customFormat="1" ht="20" customHeight="1" spans="1:9">
      <c r="A62" s="21">
        <v>52</v>
      </c>
      <c r="B62" s="21" t="s">
        <v>872</v>
      </c>
      <c r="C62" s="23" t="s">
        <v>936</v>
      </c>
      <c r="D62" s="21">
        <v>52641</v>
      </c>
      <c r="E62" s="21">
        <v>1000</v>
      </c>
      <c r="F62" s="22">
        <v>5000</v>
      </c>
      <c r="G62" s="22">
        <v>5000</v>
      </c>
      <c r="H62" s="22">
        <v>4904</v>
      </c>
      <c r="I62" s="27">
        <f t="shared" si="5"/>
        <v>0.9808</v>
      </c>
    </row>
    <row r="63" s="2" customFormat="1" ht="20" customHeight="1" spans="1:9">
      <c r="A63" s="21">
        <v>53</v>
      </c>
      <c r="B63" s="21" t="s">
        <v>872</v>
      </c>
      <c r="C63" s="23" t="s">
        <v>937</v>
      </c>
      <c r="D63" s="21">
        <v>12672</v>
      </c>
      <c r="E63" s="21">
        <v>5500</v>
      </c>
      <c r="F63" s="22">
        <v>2000</v>
      </c>
      <c r="G63" s="22">
        <v>2000</v>
      </c>
      <c r="H63" s="22">
        <v>2000</v>
      </c>
      <c r="I63" s="27">
        <f t="shared" si="5"/>
        <v>1</v>
      </c>
    </row>
    <row r="64" s="2" customFormat="1" ht="20" customHeight="1" spans="1:9">
      <c r="A64" s="21">
        <v>54</v>
      </c>
      <c r="B64" s="21" t="s">
        <v>872</v>
      </c>
      <c r="C64" s="23" t="s">
        <v>938</v>
      </c>
      <c r="D64" s="21">
        <v>8546</v>
      </c>
      <c r="E64" s="21">
        <v>300</v>
      </c>
      <c r="F64" s="22">
        <v>2000</v>
      </c>
      <c r="G64" s="22">
        <v>2000</v>
      </c>
      <c r="H64" s="22">
        <v>2000</v>
      </c>
      <c r="I64" s="27">
        <f t="shared" si="5"/>
        <v>1</v>
      </c>
    </row>
    <row r="65" s="2" customFormat="1" ht="20" customHeight="1" spans="1:9">
      <c r="A65" s="21">
        <v>55</v>
      </c>
      <c r="B65" s="21" t="s">
        <v>872</v>
      </c>
      <c r="C65" s="23" t="s">
        <v>939</v>
      </c>
      <c r="D65" s="21">
        <v>7980</v>
      </c>
      <c r="E65" s="21">
        <v>80</v>
      </c>
      <c r="F65" s="22">
        <v>2000</v>
      </c>
      <c r="G65" s="22">
        <v>1600</v>
      </c>
      <c r="H65" s="22">
        <v>1600</v>
      </c>
      <c r="I65" s="27">
        <f t="shared" si="5"/>
        <v>1</v>
      </c>
    </row>
    <row r="66" s="2" customFormat="1" ht="20" customHeight="1" spans="1:9">
      <c r="A66" s="21">
        <v>56</v>
      </c>
      <c r="B66" s="21" t="s">
        <v>872</v>
      </c>
      <c r="C66" s="23" t="s">
        <v>940</v>
      </c>
      <c r="D66" s="21">
        <v>6093</v>
      </c>
      <c r="E66" s="21">
        <v>4440</v>
      </c>
      <c r="F66" s="22">
        <v>1500</v>
      </c>
      <c r="G66" s="22">
        <v>1500</v>
      </c>
      <c r="H66" s="22">
        <v>1500</v>
      </c>
      <c r="I66" s="27">
        <f t="shared" si="5"/>
        <v>1</v>
      </c>
    </row>
    <row r="67" s="2" customFormat="1" ht="20" customHeight="1" spans="1:9">
      <c r="A67" s="21">
        <v>57</v>
      </c>
      <c r="B67" s="21" t="s">
        <v>872</v>
      </c>
      <c r="C67" s="23" t="s">
        <v>941</v>
      </c>
      <c r="D67" s="21">
        <v>3701</v>
      </c>
      <c r="E67" s="21">
        <v>110</v>
      </c>
      <c r="F67" s="22">
        <v>1500</v>
      </c>
      <c r="G67" s="22">
        <v>710</v>
      </c>
      <c r="H67" s="22">
        <v>695</v>
      </c>
      <c r="I67" s="27">
        <f t="shared" si="5"/>
        <v>0.97887323943662</v>
      </c>
    </row>
    <row r="68" s="2" customFormat="1" ht="20" customHeight="1" spans="1:9">
      <c r="A68" s="21">
        <v>58</v>
      </c>
      <c r="B68" s="21" t="s">
        <v>872</v>
      </c>
      <c r="C68" s="23" t="s">
        <v>942</v>
      </c>
      <c r="D68" s="21">
        <v>53844</v>
      </c>
      <c r="E68" s="21">
        <v>30100</v>
      </c>
      <c r="F68" s="22">
        <v>1200</v>
      </c>
      <c r="G68" s="22">
        <v>445</v>
      </c>
      <c r="H68" s="22">
        <v>445</v>
      </c>
      <c r="I68" s="27">
        <f t="shared" si="5"/>
        <v>1</v>
      </c>
    </row>
    <row r="69" s="2" customFormat="1" ht="20" customHeight="1" spans="1:9">
      <c r="A69" s="16" t="s">
        <v>943</v>
      </c>
      <c r="B69" s="17"/>
      <c r="C69" s="18"/>
      <c r="D69" s="19">
        <f t="shared" ref="D69:H69" si="9">SUM(D70:D75)</f>
        <v>57592</v>
      </c>
      <c r="E69" s="19">
        <f t="shared" si="9"/>
        <v>18598</v>
      </c>
      <c r="F69" s="19">
        <f t="shared" si="9"/>
        <v>12250</v>
      </c>
      <c r="G69" s="19">
        <f t="shared" si="9"/>
        <v>11209</v>
      </c>
      <c r="H69" s="19">
        <f t="shared" si="9"/>
        <v>11166</v>
      </c>
      <c r="I69" s="26">
        <f t="shared" si="5"/>
        <v>0.99616379694888</v>
      </c>
    </row>
    <row r="70" s="2" customFormat="1" ht="20" customHeight="1" spans="1:9">
      <c r="A70" s="21">
        <v>59</v>
      </c>
      <c r="B70" s="20" t="s">
        <v>944</v>
      </c>
      <c r="C70" s="20" t="s">
        <v>945</v>
      </c>
      <c r="D70" s="21">
        <v>25647</v>
      </c>
      <c r="E70" s="21">
        <v>100</v>
      </c>
      <c r="F70" s="22">
        <v>5000</v>
      </c>
      <c r="G70" s="22">
        <v>5004</v>
      </c>
      <c r="H70" s="22">
        <v>5004</v>
      </c>
      <c r="I70" s="27">
        <f t="shared" si="5"/>
        <v>1</v>
      </c>
    </row>
    <row r="71" s="2" customFormat="1" ht="20" customHeight="1" spans="1:9">
      <c r="A71" s="21">
        <v>60</v>
      </c>
      <c r="B71" s="20" t="s">
        <v>946</v>
      </c>
      <c r="C71" s="20" t="s">
        <v>947</v>
      </c>
      <c r="D71" s="21">
        <v>13970</v>
      </c>
      <c r="E71" s="21">
        <v>9250</v>
      </c>
      <c r="F71" s="22">
        <v>1600</v>
      </c>
      <c r="G71" s="22">
        <v>901</v>
      </c>
      <c r="H71" s="22">
        <v>887</v>
      </c>
      <c r="I71" s="27">
        <f t="shared" si="5"/>
        <v>0.984461709211987</v>
      </c>
    </row>
    <row r="72" s="2" customFormat="1" ht="20" customHeight="1" spans="1:9">
      <c r="A72" s="21">
        <v>61</v>
      </c>
      <c r="B72" s="20" t="s">
        <v>944</v>
      </c>
      <c r="C72" s="20" t="s">
        <v>948</v>
      </c>
      <c r="D72" s="21">
        <v>3617</v>
      </c>
      <c r="E72" s="21">
        <v>965</v>
      </c>
      <c r="F72" s="22">
        <v>1500</v>
      </c>
      <c r="G72" s="22">
        <v>1500</v>
      </c>
      <c r="H72" s="22">
        <v>1500</v>
      </c>
      <c r="I72" s="27">
        <f t="shared" si="5"/>
        <v>1</v>
      </c>
    </row>
    <row r="73" s="2" customFormat="1" ht="20" customHeight="1" spans="1:9">
      <c r="A73" s="21">
        <v>62</v>
      </c>
      <c r="B73" s="20" t="s">
        <v>944</v>
      </c>
      <c r="C73" s="20" t="s">
        <v>949</v>
      </c>
      <c r="D73" s="21">
        <v>4159</v>
      </c>
      <c r="E73" s="21">
        <v>2138</v>
      </c>
      <c r="F73" s="22">
        <v>1440</v>
      </c>
      <c r="G73" s="22">
        <v>1458</v>
      </c>
      <c r="H73" s="22">
        <v>1458</v>
      </c>
      <c r="I73" s="27">
        <f t="shared" si="5"/>
        <v>1</v>
      </c>
    </row>
    <row r="74" s="2" customFormat="1" ht="20" customHeight="1" spans="1:9">
      <c r="A74" s="21">
        <v>63</v>
      </c>
      <c r="B74" s="20" t="s">
        <v>944</v>
      </c>
      <c r="C74" s="20" t="s">
        <v>950</v>
      </c>
      <c r="D74" s="21">
        <v>4157</v>
      </c>
      <c r="E74" s="21">
        <v>2095</v>
      </c>
      <c r="F74" s="22">
        <v>1440</v>
      </c>
      <c r="G74" s="22">
        <v>1076</v>
      </c>
      <c r="H74" s="22">
        <v>1075</v>
      </c>
      <c r="I74" s="27">
        <f t="shared" si="5"/>
        <v>0.99907063197026</v>
      </c>
    </row>
    <row r="75" s="2" customFormat="1" ht="20" customHeight="1" spans="1:9">
      <c r="A75" s="21">
        <v>64</v>
      </c>
      <c r="B75" s="20" t="s">
        <v>944</v>
      </c>
      <c r="C75" s="20" t="s">
        <v>951</v>
      </c>
      <c r="D75" s="21">
        <v>6042</v>
      </c>
      <c r="E75" s="21">
        <v>4050</v>
      </c>
      <c r="F75" s="22">
        <v>1270</v>
      </c>
      <c r="G75" s="22">
        <v>1270</v>
      </c>
      <c r="H75" s="22">
        <v>1242</v>
      </c>
      <c r="I75" s="27">
        <f t="shared" si="5"/>
        <v>0.977952755905512</v>
      </c>
    </row>
    <row r="76" s="2" customFormat="1" ht="20" customHeight="1" spans="1:9">
      <c r="A76" s="16" t="s">
        <v>952</v>
      </c>
      <c r="B76" s="17"/>
      <c r="C76" s="18"/>
      <c r="D76" s="19">
        <f t="shared" ref="D76:H76" si="10">SUM(D77:D79)</f>
        <v>80451</v>
      </c>
      <c r="E76" s="19">
        <f t="shared" si="10"/>
        <v>46552</v>
      </c>
      <c r="F76" s="19">
        <f t="shared" si="10"/>
        <v>9500</v>
      </c>
      <c r="G76" s="19">
        <f t="shared" si="10"/>
        <v>3491</v>
      </c>
      <c r="H76" s="19">
        <f t="shared" si="10"/>
        <v>3490</v>
      </c>
      <c r="I76" s="26">
        <f t="shared" si="5"/>
        <v>0.999713549126325</v>
      </c>
    </row>
    <row r="77" s="2" customFormat="1" ht="20" customHeight="1" spans="1:9">
      <c r="A77" s="21">
        <v>61</v>
      </c>
      <c r="B77" s="20" t="s">
        <v>953</v>
      </c>
      <c r="C77" s="20" t="s">
        <v>954</v>
      </c>
      <c r="D77" s="21">
        <v>59006</v>
      </c>
      <c r="E77" s="21">
        <v>37700</v>
      </c>
      <c r="F77" s="22">
        <v>5000</v>
      </c>
      <c r="G77" s="22">
        <v>500</v>
      </c>
      <c r="H77" s="22">
        <v>500</v>
      </c>
      <c r="I77" s="27">
        <f t="shared" si="5"/>
        <v>1</v>
      </c>
    </row>
    <row r="78" s="2" customFormat="1" ht="20" customHeight="1" spans="1:9">
      <c r="A78" s="21">
        <v>62</v>
      </c>
      <c r="B78" s="20" t="s">
        <v>872</v>
      </c>
      <c r="C78" s="20" t="s">
        <v>955</v>
      </c>
      <c r="D78" s="21">
        <v>5140</v>
      </c>
      <c r="E78" s="21">
        <v>152</v>
      </c>
      <c r="F78" s="22">
        <v>2000</v>
      </c>
      <c r="G78" s="22">
        <v>661</v>
      </c>
      <c r="H78" s="22">
        <v>660</v>
      </c>
      <c r="I78" s="27">
        <f t="shared" si="5"/>
        <v>0.998487140695915</v>
      </c>
    </row>
    <row r="79" s="2" customFormat="1" ht="20" customHeight="1" spans="1:9">
      <c r="A79" s="21">
        <v>63</v>
      </c>
      <c r="B79" s="21" t="s">
        <v>872</v>
      </c>
      <c r="C79" s="20" t="s">
        <v>920</v>
      </c>
      <c r="D79" s="21">
        <v>16305</v>
      </c>
      <c r="E79" s="21">
        <v>8700</v>
      </c>
      <c r="F79" s="22">
        <v>2500</v>
      </c>
      <c r="G79" s="22">
        <v>2330</v>
      </c>
      <c r="H79" s="22">
        <v>2330</v>
      </c>
      <c r="I79" s="27">
        <f t="shared" si="5"/>
        <v>1</v>
      </c>
    </row>
    <row r="80" s="3" customFormat="1" spans="2:9">
      <c r="B80" s="2"/>
      <c r="F80" s="2"/>
      <c r="G80" s="2"/>
      <c r="H80" s="2"/>
      <c r="I80" s="2"/>
    </row>
    <row r="81" s="3" customFormat="1" spans="2:9">
      <c r="B81" s="2"/>
      <c r="F81" s="2"/>
      <c r="G81" s="2"/>
      <c r="H81" s="2"/>
      <c r="I81" s="2"/>
    </row>
    <row r="82" s="3" customFormat="1" spans="2:9">
      <c r="B82" s="2"/>
      <c r="F82" s="2"/>
      <c r="G82" s="2"/>
      <c r="H82" s="2"/>
      <c r="I82" s="2"/>
    </row>
    <row r="83" s="3" customFormat="1" spans="2:9">
      <c r="B83" s="2"/>
      <c r="F83" s="2"/>
      <c r="G83" s="2"/>
      <c r="H83" s="2"/>
      <c r="I83" s="2"/>
    </row>
    <row r="84" s="3" customFormat="1" spans="2:9">
      <c r="B84" s="2"/>
      <c r="F84" s="2"/>
      <c r="G84" s="2"/>
      <c r="H84" s="2"/>
      <c r="I84" s="2"/>
    </row>
    <row r="85" s="3" customFormat="1" spans="2:9">
      <c r="B85" s="2"/>
      <c r="F85" s="2"/>
      <c r="G85" s="2"/>
      <c r="H85" s="2"/>
      <c r="I85" s="2"/>
    </row>
  </sheetData>
  <autoFilter ref="A3:G79">
    <sortState ref="A3:G79">
      <sortCondition ref="A3:A50"/>
    </sortState>
    <extLst/>
  </autoFilter>
  <mergeCells count="10">
    <mergeCell ref="A1:I1"/>
    <mergeCell ref="A4:C4"/>
    <mergeCell ref="A5:C5"/>
    <mergeCell ref="A21:C21"/>
    <mergeCell ref="A30:C30"/>
    <mergeCell ref="A44:C44"/>
    <mergeCell ref="A54:C54"/>
    <mergeCell ref="A60:C60"/>
    <mergeCell ref="A69:C69"/>
    <mergeCell ref="A76:C76"/>
  </mergeCells>
  <printOptions horizontalCentered="1"/>
  <pageMargins left="0.314583333333333" right="0.314583333333333" top="0.66875" bottom="0.550694444444444" header="0.511805555555556" footer="0.118055555555556"/>
  <pageSetup paperSize="8" scale="97" fitToHeight="0" orientation="landscape" horizontalDpi="600" verticalDpi="600"/>
  <headerFooter>
    <oddFooter>&amp;C &amp;P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33"/>
  <sheetViews>
    <sheetView showZeros="0" zoomScale="80" zoomScaleNormal="80" workbookViewId="0">
      <pane ySplit="3" topLeftCell="A4" activePane="bottomLeft" state="frozen"/>
      <selection/>
      <selection pane="bottomLeft" activeCell="C15" sqref="C15"/>
    </sheetView>
  </sheetViews>
  <sheetFormatPr defaultColWidth="9" defaultRowHeight="14.25" outlineLevelCol="7"/>
  <cols>
    <col min="1" max="1" width="28.2833333333333" style="208" customWidth="1"/>
    <col min="2" max="2" width="12.9416666666667" style="248" customWidth="1"/>
    <col min="3" max="3" width="12.9416666666667" style="249" customWidth="1"/>
    <col min="4" max="4" width="12.9416666666667" style="250" customWidth="1"/>
    <col min="5" max="5" width="11.9" style="206" customWidth="1"/>
    <col min="6" max="6" width="12.9416666666667" style="251" customWidth="1"/>
    <col min="7" max="7" width="11.9" style="206" customWidth="1"/>
    <col min="8" max="8" width="35.8833333333333" style="206" customWidth="1"/>
    <col min="9" max="16384" width="9" style="208"/>
  </cols>
  <sheetData>
    <row r="1" ht="25.5" spans="1:8">
      <c r="A1" s="209" t="s">
        <v>30</v>
      </c>
      <c r="B1" s="252"/>
      <c r="C1" s="253"/>
      <c r="D1" s="254"/>
      <c r="E1" s="209"/>
      <c r="F1" s="252"/>
      <c r="G1" s="209"/>
      <c r="H1" s="209"/>
    </row>
    <row r="2" ht="22" customHeight="1" spans="1:8">
      <c r="A2" s="255" t="s">
        <v>31</v>
      </c>
      <c r="B2" s="256"/>
      <c r="C2" s="257"/>
      <c r="D2" s="258"/>
      <c r="E2" s="211"/>
      <c r="F2" s="259"/>
      <c r="G2" s="211"/>
      <c r="H2" s="260" t="s">
        <v>32</v>
      </c>
    </row>
    <row r="3" ht="44" customHeight="1" spans="1:8">
      <c r="A3" s="215" t="s">
        <v>33</v>
      </c>
      <c r="B3" s="261" t="s">
        <v>34</v>
      </c>
      <c r="C3" s="262" t="s">
        <v>35</v>
      </c>
      <c r="D3" s="263" t="s">
        <v>36</v>
      </c>
      <c r="E3" s="215" t="s">
        <v>37</v>
      </c>
      <c r="F3" s="261" t="s">
        <v>38</v>
      </c>
      <c r="G3" s="215" t="s">
        <v>39</v>
      </c>
      <c r="H3" s="215" t="s">
        <v>40</v>
      </c>
    </row>
    <row r="4" s="203" customFormat="1" ht="30" customHeight="1" spans="1:8">
      <c r="A4" s="264" t="s">
        <v>41</v>
      </c>
      <c r="B4" s="265">
        <f>SUM(B5:B14)</f>
        <v>886000</v>
      </c>
      <c r="C4" s="265">
        <f>SUM(C5:C14)</f>
        <v>886000</v>
      </c>
      <c r="D4" s="265">
        <f>SUM(D5:D14)</f>
        <v>951844.623658</v>
      </c>
      <c r="E4" s="220">
        <f>IFERROR(D4/C4,"※")</f>
        <v>1.07431673099097</v>
      </c>
      <c r="F4" s="265">
        <f>SUM(F5:F14)</f>
        <v>859998.834719</v>
      </c>
      <c r="G4" s="220">
        <f>IFERROR(D4/F4-1,"※")</f>
        <v>0.10679757370719</v>
      </c>
      <c r="H4" s="266" t="s">
        <v>42</v>
      </c>
    </row>
    <row r="5" s="204" customFormat="1" ht="22" customHeight="1" spans="1:8">
      <c r="A5" s="267" t="s">
        <v>43</v>
      </c>
      <c r="B5" s="268">
        <v>321800</v>
      </c>
      <c r="C5" s="268">
        <v>321800</v>
      </c>
      <c r="D5" s="268">
        <v>320501.099867</v>
      </c>
      <c r="E5" s="221">
        <f>IFERROR(D5/C5,"※")</f>
        <v>0.995963641600373</v>
      </c>
      <c r="F5" s="268">
        <v>319509.883435</v>
      </c>
      <c r="G5" s="221">
        <f>IFERROR(D5/F5-1,"※")</f>
        <v>0.00310230288134927</v>
      </c>
      <c r="H5" s="269"/>
    </row>
    <row r="6" s="204" customFormat="1" ht="22" customHeight="1" spans="1:8">
      <c r="A6" s="267" t="s">
        <v>44</v>
      </c>
      <c r="B6" s="268">
        <v>175200</v>
      </c>
      <c r="C6" s="268">
        <v>175200</v>
      </c>
      <c r="D6" s="268">
        <v>202204.078922</v>
      </c>
      <c r="E6" s="221">
        <f t="shared" ref="E6:E20" si="0">IFERROR(D6/C6,"※")</f>
        <v>1.15413287055936</v>
      </c>
      <c r="F6" s="268">
        <v>147878.523799</v>
      </c>
      <c r="G6" s="221">
        <f t="shared" ref="G6:G20" si="1">IFERROR(D6/F6-1,"※")</f>
        <v>0.367366090270421</v>
      </c>
      <c r="H6" s="269"/>
    </row>
    <row r="7" s="204" customFormat="1" ht="22" customHeight="1" spans="1:8">
      <c r="A7" s="267" t="s">
        <v>45</v>
      </c>
      <c r="B7" s="268">
        <v>80700</v>
      </c>
      <c r="C7" s="268">
        <v>80700</v>
      </c>
      <c r="D7" s="268">
        <v>90217.662261</v>
      </c>
      <c r="E7" s="221">
        <f t="shared" si="0"/>
        <v>1.11793881364312</v>
      </c>
      <c r="F7" s="268">
        <v>79419.845898</v>
      </c>
      <c r="G7" s="221">
        <f t="shared" si="1"/>
        <v>0.13595866676533</v>
      </c>
      <c r="H7" s="269"/>
    </row>
    <row r="8" s="204" customFormat="1" ht="33" customHeight="1" spans="1:8">
      <c r="A8" s="267" t="s">
        <v>46</v>
      </c>
      <c r="B8" s="268">
        <v>150200</v>
      </c>
      <c r="C8" s="268">
        <v>150200</v>
      </c>
      <c r="D8" s="268">
        <v>155928.415237</v>
      </c>
      <c r="E8" s="221">
        <f t="shared" si="0"/>
        <v>1.03813858346871</v>
      </c>
      <c r="F8" s="268">
        <v>151659.115468</v>
      </c>
      <c r="G8" s="221">
        <f t="shared" si="1"/>
        <v>0.0281506308132256</v>
      </c>
      <c r="H8" s="269"/>
    </row>
    <row r="9" s="204" customFormat="1" ht="22" customHeight="1" spans="1:8">
      <c r="A9" s="267" t="s">
        <v>47</v>
      </c>
      <c r="B9" s="268">
        <v>11000</v>
      </c>
      <c r="C9" s="268">
        <v>11000</v>
      </c>
      <c r="D9" s="268">
        <v>24417.443616</v>
      </c>
      <c r="E9" s="221">
        <f t="shared" si="0"/>
        <v>2.21976760145455</v>
      </c>
      <c r="F9" s="268">
        <v>20137.37602</v>
      </c>
      <c r="G9" s="221">
        <f t="shared" si="1"/>
        <v>0.212543461062113</v>
      </c>
      <c r="H9" s="269"/>
    </row>
    <row r="10" s="204" customFormat="1" ht="33" customHeight="1" spans="1:8">
      <c r="A10" s="267" t="s">
        <v>48</v>
      </c>
      <c r="B10" s="268">
        <v>32100</v>
      </c>
      <c r="C10" s="268">
        <v>32100</v>
      </c>
      <c r="D10" s="268">
        <v>37754.724908</v>
      </c>
      <c r="E10" s="221">
        <f t="shared" si="0"/>
        <v>1.17615965445483</v>
      </c>
      <c r="F10" s="268">
        <v>32364.890728</v>
      </c>
      <c r="G10" s="221">
        <f t="shared" si="1"/>
        <v>0.166533365593509</v>
      </c>
      <c r="H10" s="269"/>
    </row>
    <row r="11" s="204" customFormat="1" ht="22" customHeight="1" spans="1:8">
      <c r="A11" s="267" t="s">
        <v>49</v>
      </c>
      <c r="B11" s="268">
        <v>1200</v>
      </c>
      <c r="C11" s="268">
        <v>1200</v>
      </c>
      <c r="D11" s="268">
        <v>4523.519115</v>
      </c>
      <c r="E11" s="221">
        <f t="shared" si="0"/>
        <v>3.7695992625</v>
      </c>
      <c r="F11" s="268">
        <v>4043.341417</v>
      </c>
      <c r="G11" s="221">
        <f t="shared" si="1"/>
        <v>0.118757643364253</v>
      </c>
      <c r="H11" s="269"/>
    </row>
    <row r="12" s="204" customFormat="1" ht="22" customHeight="1" spans="1:8">
      <c r="A12" s="267" t="s">
        <v>50</v>
      </c>
      <c r="B12" s="268">
        <v>67300</v>
      </c>
      <c r="C12" s="268">
        <v>67300</v>
      </c>
      <c r="D12" s="268">
        <v>59467.567754</v>
      </c>
      <c r="E12" s="221">
        <f t="shared" si="0"/>
        <v>0.883619134531947</v>
      </c>
      <c r="F12" s="268">
        <v>58939.853745</v>
      </c>
      <c r="G12" s="221">
        <f t="shared" si="1"/>
        <v>0.00895343261764991</v>
      </c>
      <c r="H12" s="269"/>
    </row>
    <row r="13" s="204" customFormat="1" ht="22" customHeight="1" spans="1:8">
      <c r="A13" s="267" t="s">
        <v>51</v>
      </c>
      <c r="B13" s="268">
        <v>46500</v>
      </c>
      <c r="C13" s="268">
        <v>46500</v>
      </c>
      <c r="D13" s="268">
        <v>56458.555072</v>
      </c>
      <c r="E13" s="221">
        <f t="shared" si="0"/>
        <v>1.21416247466667</v>
      </c>
      <c r="F13" s="268">
        <v>46014.179892</v>
      </c>
      <c r="G13" s="221">
        <f t="shared" si="1"/>
        <v>0.226981665315214</v>
      </c>
      <c r="H13" s="269"/>
    </row>
    <row r="14" s="204" customFormat="1" ht="22" customHeight="1" spans="1:8">
      <c r="A14" s="267" t="s">
        <v>52</v>
      </c>
      <c r="B14" s="268">
        <v>0</v>
      </c>
      <c r="C14" s="268">
        <v>0</v>
      </c>
      <c r="D14" s="268">
        <v>371.556906</v>
      </c>
      <c r="E14" s="221" t="str">
        <f t="shared" si="0"/>
        <v>※</v>
      </c>
      <c r="F14" s="268">
        <v>31.824317</v>
      </c>
      <c r="G14" s="221">
        <f t="shared" si="1"/>
        <v>10.6752515379984</v>
      </c>
      <c r="H14" s="270"/>
    </row>
    <row r="15" s="204" customFormat="1" ht="83" customHeight="1" spans="1:8">
      <c r="A15" s="264" t="s">
        <v>53</v>
      </c>
      <c r="B15" s="265">
        <f t="shared" ref="B15:F15" si="2">SUM(B16:B20)</f>
        <v>468500</v>
      </c>
      <c r="C15" s="265">
        <f t="shared" si="2"/>
        <v>468500</v>
      </c>
      <c r="D15" s="265">
        <f t="shared" si="2"/>
        <v>418267.383539</v>
      </c>
      <c r="E15" s="220">
        <f t="shared" si="0"/>
        <v>0.892779900830309</v>
      </c>
      <c r="F15" s="265">
        <f>SUM(F16:F20)</f>
        <v>68522.558173</v>
      </c>
      <c r="G15" s="220">
        <f t="shared" si="1"/>
        <v>5.10408301574196</v>
      </c>
      <c r="H15" s="271" t="s">
        <v>54</v>
      </c>
    </row>
    <row r="16" s="204" customFormat="1" ht="52" customHeight="1" spans="1:8">
      <c r="A16" s="272" t="s">
        <v>55</v>
      </c>
      <c r="B16" s="268">
        <v>1000</v>
      </c>
      <c r="C16" s="268">
        <v>1000</v>
      </c>
      <c r="D16" s="268">
        <v>1675.580816</v>
      </c>
      <c r="E16" s="221">
        <f t="shared" si="0"/>
        <v>1.675580816</v>
      </c>
      <c r="F16" s="268">
        <v>2951.6205</v>
      </c>
      <c r="G16" s="221">
        <f t="shared" si="1"/>
        <v>-0.432318343093226</v>
      </c>
      <c r="H16" s="271" t="s">
        <v>56</v>
      </c>
    </row>
    <row r="17" s="204" customFormat="1" ht="28" customHeight="1" spans="1:8">
      <c r="A17" s="267" t="s">
        <v>57</v>
      </c>
      <c r="B17" s="268">
        <v>2000</v>
      </c>
      <c r="C17" s="268">
        <v>2000</v>
      </c>
      <c r="D17" s="268">
        <v>4398.060242</v>
      </c>
      <c r="E17" s="221">
        <f t="shared" si="0"/>
        <v>2.199030121</v>
      </c>
      <c r="F17" s="268">
        <v>5014.658285</v>
      </c>
      <c r="G17" s="221">
        <f t="shared" si="1"/>
        <v>-0.122959134592359</v>
      </c>
      <c r="H17" s="271"/>
    </row>
    <row r="18" s="204" customFormat="1" ht="120" customHeight="1" spans="1:8">
      <c r="A18" s="272" t="s">
        <v>58</v>
      </c>
      <c r="B18" s="268">
        <v>457000</v>
      </c>
      <c r="C18" s="268">
        <v>457000</v>
      </c>
      <c r="D18" s="268">
        <v>403365.467043</v>
      </c>
      <c r="E18" s="221">
        <f t="shared" si="0"/>
        <v>0.882637783463895</v>
      </c>
      <c r="F18" s="268">
        <v>45283.297472</v>
      </c>
      <c r="G18" s="221">
        <f t="shared" si="1"/>
        <v>7.90759925980242</v>
      </c>
      <c r="H18" s="271" t="s">
        <v>59</v>
      </c>
    </row>
    <row r="19" s="204" customFormat="1" ht="82" customHeight="1" spans="1:8">
      <c r="A19" s="267" t="s">
        <v>60</v>
      </c>
      <c r="B19" s="268">
        <v>500</v>
      </c>
      <c r="C19" s="268">
        <v>500</v>
      </c>
      <c r="D19" s="268">
        <v>-2951.505192</v>
      </c>
      <c r="E19" s="221">
        <f t="shared" si="0"/>
        <v>-5.903010384</v>
      </c>
      <c r="F19" s="268">
        <v>3005.254706</v>
      </c>
      <c r="G19" s="221">
        <f t="shared" si="1"/>
        <v>-1.98211482244993</v>
      </c>
      <c r="H19" s="271" t="s">
        <v>61</v>
      </c>
    </row>
    <row r="20" s="204" customFormat="1" ht="35" customHeight="1" spans="1:8">
      <c r="A20" s="273" t="s">
        <v>62</v>
      </c>
      <c r="B20" s="268">
        <v>8000</v>
      </c>
      <c r="C20" s="268">
        <v>8000</v>
      </c>
      <c r="D20" s="268">
        <v>11779.78063</v>
      </c>
      <c r="E20" s="221">
        <f t="shared" si="0"/>
        <v>1.47247257875</v>
      </c>
      <c r="F20" s="268">
        <v>12267.72721</v>
      </c>
      <c r="G20" s="221">
        <f t="shared" si="1"/>
        <v>-0.0397748149797668</v>
      </c>
      <c r="H20" s="233" t="s">
        <v>63</v>
      </c>
    </row>
    <row r="21" ht="43" customHeight="1" spans="1:8">
      <c r="A21" s="243" t="s">
        <v>64</v>
      </c>
      <c r="B21" s="219">
        <f t="shared" ref="B21:F21" si="3">B4+B15</f>
        <v>1354500</v>
      </c>
      <c r="C21" s="219">
        <f t="shared" si="3"/>
        <v>1354500</v>
      </c>
      <c r="D21" s="219">
        <f t="shared" si="3"/>
        <v>1370112.007197</v>
      </c>
      <c r="E21" s="220">
        <f t="shared" ref="E21:E31" si="4">IFERROR(D21/C21,"※")</f>
        <v>1.01152602967663</v>
      </c>
      <c r="F21" s="219">
        <f>F4+F15+1</f>
        <v>928522.392892</v>
      </c>
      <c r="G21" s="220">
        <f t="shared" ref="G21:G31" si="5">IFERROR(D21/F21-1,"※")</f>
        <v>0.475583160605975</v>
      </c>
      <c r="H21" s="271" t="s">
        <v>65</v>
      </c>
    </row>
    <row r="22" ht="42" customHeight="1" spans="1:8">
      <c r="A22" s="274" t="s">
        <v>66</v>
      </c>
      <c r="B22" s="219">
        <f t="shared" ref="B22:F22" si="6">B23+B24+B28+B29+B30</f>
        <v>566469.234895</v>
      </c>
      <c r="C22" s="219">
        <f t="shared" si="6"/>
        <v>794266.143295</v>
      </c>
      <c r="D22" s="219">
        <f t="shared" si="6"/>
        <v>1030803.143295</v>
      </c>
      <c r="E22" s="220">
        <f t="shared" si="4"/>
        <v>1.29780571914942</v>
      </c>
      <c r="F22" s="219">
        <f>F23+F24+F28+F29+F30</f>
        <v>1715570.028319</v>
      </c>
      <c r="G22" s="220">
        <f t="shared" si="5"/>
        <v>-0.399148314391438</v>
      </c>
      <c r="H22" s="275"/>
    </row>
    <row r="23" ht="22" customHeight="1" spans="1:8">
      <c r="A23" s="246" t="s">
        <v>67</v>
      </c>
      <c r="B23" s="217">
        <v>219636</v>
      </c>
      <c r="C23" s="217">
        <v>219636</v>
      </c>
      <c r="D23" s="217">
        <v>456173</v>
      </c>
      <c r="E23" s="221">
        <f t="shared" si="4"/>
        <v>2.07695004461928</v>
      </c>
      <c r="F23" s="217">
        <v>467258</v>
      </c>
      <c r="G23" s="221">
        <f t="shared" si="5"/>
        <v>-0.0237235103518827</v>
      </c>
      <c r="H23" s="275"/>
    </row>
    <row r="24" ht="22" customHeight="1" spans="1:8">
      <c r="A24" s="246" t="s">
        <v>68</v>
      </c>
      <c r="B24" s="217">
        <f t="shared" ref="B24:F24" si="7">SUM(B25:B27)</f>
        <v>77430.046772</v>
      </c>
      <c r="C24" s="217">
        <f t="shared" si="7"/>
        <v>262182.955172</v>
      </c>
      <c r="D24" s="217">
        <f t="shared" si="7"/>
        <v>262182.955172</v>
      </c>
      <c r="E24" s="221">
        <f t="shared" si="4"/>
        <v>1</v>
      </c>
      <c r="F24" s="217">
        <f t="shared" si="7"/>
        <v>662316</v>
      </c>
      <c r="G24" s="221">
        <f t="shared" si="5"/>
        <v>-0.604142199234202</v>
      </c>
      <c r="H24" s="275"/>
    </row>
    <row r="25" ht="22" customHeight="1" spans="1:8">
      <c r="A25" s="246" t="s">
        <v>69</v>
      </c>
      <c r="B25" s="268">
        <v>77315.046772</v>
      </c>
      <c r="C25" s="268">
        <v>257325.252092</v>
      </c>
      <c r="D25" s="268">
        <v>257325.252092</v>
      </c>
      <c r="E25" s="221">
        <f t="shared" si="4"/>
        <v>1</v>
      </c>
      <c r="F25" s="217">
        <v>641698</v>
      </c>
      <c r="G25" s="221">
        <f t="shared" si="5"/>
        <v>-0.59899321473341</v>
      </c>
      <c r="H25" s="275"/>
    </row>
    <row r="26" ht="22" customHeight="1" spans="1:8">
      <c r="A26" s="246" t="s">
        <v>70</v>
      </c>
      <c r="B26" s="268">
        <v>115</v>
      </c>
      <c r="C26" s="268">
        <v>115</v>
      </c>
      <c r="D26" s="268">
        <v>115</v>
      </c>
      <c r="E26" s="221">
        <f t="shared" si="4"/>
        <v>1</v>
      </c>
      <c r="F26" s="217">
        <v>79</v>
      </c>
      <c r="G26" s="221">
        <f t="shared" si="5"/>
        <v>0.455696202531646</v>
      </c>
      <c r="H26" s="275"/>
    </row>
    <row r="27" ht="22" customHeight="1" spans="1:8">
      <c r="A27" s="246" t="s">
        <v>71</v>
      </c>
      <c r="B27" s="268">
        <v>0</v>
      </c>
      <c r="C27" s="268">
        <v>4742.70308</v>
      </c>
      <c r="D27" s="268">
        <v>4742.70308</v>
      </c>
      <c r="E27" s="221">
        <f t="shared" si="4"/>
        <v>1</v>
      </c>
      <c r="F27" s="217">
        <v>20539</v>
      </c>
      <c r="G27" s="221">
        <f t="shared" si="5"/>
        <v>-0.769087926383953</v>
      </c>
      <c r="H27" s="275"/>
    </row>
    <row r="28" ht="22" customHeight="1" spans="1:8">
      <c r="A28" s="246" t="s">
        <v>72</v>
      </c>
      <c r="B28" s="217">
        <v>260000</v>
      </c>
      <c r="C28" s="217">
        <v>260044</v>
      </c>
      <c r="D28" s="217">
        <v>260044</v>
      </c>
      <c r="E28" s="221">
        <f t="shared" si="4"/>
        <v>1</v>
      </c>
      <c r="F28" s="217">
        <v>522574.439476</v>
      </c>
      <c r="G28" s="221">
        <f t="shared" si="5"/>
        <v>-0.502379028984362</v>
      </c>
      <c r="H28" s="275"/>
    </row>
    <row r="29" ht="22" customHeight="1" spans="1:8">
      <c r="A29" s="246" t="s">
        <v>73</v>
      </c>
      <c r="B29" s="217">
        <v>0</v>
      </c>
      <c r="C29" s="217">
        <v>43000</v>
      </c>
      <c r="D29" s="217">
        <v>43000</v>
      </c>
      <c r="E29" s="221">
        <f t="shared" si="4"/>
        <v>1</v>
      </c>
      <c r="F29" s="217">
        <v>20000</v>
      </c>
      <c r="G29" s="221">
        <f t="shared" si="5"/>
        <v>1.15</v>
      </c>
      <c r="H29" s="275"/>
    </row>
    <row r="30" ht="22" customHeight="1" spans="1:8">
      <c r="A30" s="246" t="s">
        <v>74</v>
      </c>
      <c r="B30" s="217">
        <v>9403.188123</v>
      </c>
      <c r="C30" s="217">
        <v>9403.188123</v>
      </c>
      <c r="D30" s="217">
        <v>9403.188123</v>
      </c>
      <c r="E30" s="221">
        <f t="shared" si="4"/>
        <v>1</v>
      </c>
      <c r="F30" s="217">
        <v>43421.588843</v>
      </c>
      <c r="G30" s="221">
        <f t="shared" si="5"/>
        <v>-0.783444402345588</v>
      </c>
      <c r="H30" s="275"/>
    </row>
    <row r="31" ht="51" customHeight="1" spans="1:8">
      <c r="A31" s="247" t="s">
        <v>75</v>
      </c>
      <c r="B31" s="219">
        <f t="shared" ref="B31:F31" si="8">B22+B21</f>
        <v>1920969.234895</v>
      </c>
      <c r="C31" s="219">
        <f t="shared" si="8"/>
        <v>2148766.143295</v>
      </c>
      <c r="D31" s="219">
        <f t="shared" si="8"/>
        <v>2400915.150492</v>
      </c>
      <c r="E31" s="220">
        <f t="shared" si="4"/>
        <v>1.11734595129573</v>
      </c>
      <c r="F31" s="219">
        <f>F22+F21</f>
        <v>2644092.421211</v>
      </c>
      <c r="G31" s="220">
        <f t="shared" si="5"/>
        <v>-0.0919700343180986</v>
      </c>
      <c r="H31" s="276"/>
    </row>
    <row r="33" spans="3:6">
      <c r="C33" s="248"/>
      <c r="D33" s="248"/>
      <c r="F33" s="248"/>
    </row>
  </sheetData>
  <mergeCells count="2">
    <mergeCell ref="A1:H1"/>
    <mergeCell ref="H4:H14"/>
  </mergeCells>
  <printOptions horizontalCentered="1"/>
  <pageMargins left="0.432638888888889" right="0.511805555555556" top="0.472222222222222" bottom="0.354166666666667" header="0.393055555555556" footer="0.236111111111111"/>
  <pageSetup paperSize="8" scale="64" fitToHeight="0" orientation="landscape" horizontalDpi="600" verticalDpi="600"/>
  <headerFooter alignWithMargins="0" scaleWithDoc="0">
    <oddFooter>&amp;C&amp;P</oddFoot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3"/>
  <sheetViews>
    <sheetView showZeros="0" zoomScale="80" zoomScaleNormal="80" workbookViewId="0">
      <pane ySplit="3" topLeftCell="A4" activePane="bottomLeft" state="frozen"/>
      <selection/>
      <selection pane="bottomLeft" activeCell="E48" sqref="E48"/>
    </sheetView>
  </sheetViews>
  <sheetFormatPr defaultColWidth="9" defaultRowHeight="14.25"/>
  <cols>
    <col min="1" max="1" width="11.25" style="206" customWidth="1"/>
    <col min="2" max="2" width="30.1583333333333" style="206" customWidth="1"/>
    <col min="3" max="4" width="12.9416666666667" style="206" customWidth="1"/>
    <col min="5" max="5" width="12.9416666666667" style="207" customWidth="1"/>
    <col min="6" max="6" width="11.9083333333333" style="206" customWidth="1"/>
    <col min="7" max="7" width="12.9416666666667" style="207" customWidth="1"/>
    <col min="8" max="8" width="11.9083333333333" style="206" customWidth="1"/>
    <col min="9" max="9" width="36.0166666666667" style="206" customWidth="1"/>
    <col min="10" max="16376" width="9" style="208"/>
  </cols>
  <sheetData>
    <row r="1" ht="25.5" spans="1:9">
      <c r="A1" s="209" t="s">
        <v>76</v>
      </c>
      <c r="B1" s="209"/>
      <c r="C1" s="209"/>
      <c r="D1" s="209"/>
      <c r="E1" s="209"/>
      <c r="F1" s="209"/>
      <c r="G1" s="209"/>
      <c r="H1" s="209"/>
      <c r="I1" s="209"/>
    </row>
    <row r="2" ht="22" customHeight="1" spans="1:9">
      <c r="A2" s="210" t="s">
        <v>77</v>
      </c>
      <c r="B2" s="210"/>
      <c r="C2" s="211"/>
      <c r="D2" s="211"/>
      <c r="E2" s="212"/>
      <c r="F2" s="211"/>
      <c r="G2" s="212"/>
      <c r="H2" s="213"/>
      <c r="I2" s="222" t="s">
        <v>32</v>
      </c>
    </row>
    <row r="3" ht="44" customHeight="1" spans="1:9">
      <c r="A3" s="214" t="s">
        <v>78</v>
      </c>
      <c r="B3" s="215" t="s">
        <v>79</v>
      </c>
      <c r="C3" s="215" t="s">
        <v>34</v>
      </c>
      <c r="D3" s="215" t="s">
        <v>35</v>
      </c>
      <c r="E3" s="216" t="s">
        <v>36</v>
      </c>
      <c r="F3" s="215" t="s">
        <v>37</v>
      </c>
      <c r="G3" s="216" t="s">
        <v>38</v>
      </c>
      <c r="H3" s="215" t="s">
        <v>39</v>
      </c>
      <c r="I3" s="215" t="s">
        <v>40</v>
      </c>
    </row>
    <row r="4" s="203" customFormat="1" ht="30" customHeight="1" spans="1:9">
      <c r="A4" s="217">
        <v>201</v>
      </c>
      <c r="B4" s="218" t="s">
        <v>80</v>
      </c>
      <c r="C4" s="219">
        <v>265033.444189</v>
      </c>
      <c r="D4" s="219">
        <v>433470.714189</v>
      </c>
      <c r="E4" s="219">
        <v>432978.318866</v>
      </c>
      <c r="F4" s="220">
        <f t="shared" ref="F4:F23" si="0">IFERROR(E4/D4,"※")</f>
        <v>0.99886406322992</v>
      </c>
      <c r="G4" s="219">
        <v>489839.524402</v>
      </c>
      <c r="H4" s="220">
        <f t="shared" ref="H4:H23" si="1">IFERROR(E4/G4-1,"※")</f>
        <v>-0.116081293369327</v>
      </c>
      <c r="I4" s="223"/>
    </row>
    <row r="5" s="204" customFormat="1" ht="22" customHeight="1" spans="1:9">
      <c r="A5" s="217">
        <v>203</v>
      </c>
      <c r="B5" s="218" t="s">
        <v>81</v>
      </c>
      <c r="C5" s="219">
        <v>1185.39</v>
      </c>
      <c r="D5" s="219">
        <v>1185.39</v>
      </c>
      <c r="E5" s="219">
        <v>1155.143203</v>
      </c>
      <c r="F5" s="220">
        <f t="shared" si="0"/>
        <v>0.974483674571238</v>
      </c>
      <c r="G5" s="219">
        <v>1156.910152</v>
      </c>
      <c r="H5" s="220">
        <f t="shared" si="1"/>
        <v>-0.00152730010791702</v>
      </c>
      <c r="I5" s="224"/>
    </row>
    <row r="6" s="204" customFormat="1" ht="22" customHeight="1" spans="1:9">
      <c r="A6" s="217">
        <v>204</v>
      </c>
      <c r="B6" s="218" t="s">
        <v>82</v>
      </c>
      <c r="C6" s="219">
        <v>173971.606389</v>
      </c>
      <c r="D6" s="219">
        <v>173971.606389</v>
      </c>
      <c r="E6" s="219">
        <v>167333.680824</v>
      </c>
      <c r="F6" s="220">
        <f t="shared" si="0"/>
        <v>0.96184477626678</v>
      </c>
      <c r="G6" s="219">
        <v>176373.639522</v>
      </c>
      <c r="H6" s="220">
        <f t="shared" si="1"/>
        <v>-0.0512545906661546</v>
      </c>
      <c r="I6" s="224"/>
    </row>
    <row r="7" s="204" customFormat="1" ht="22" customHeight="1" spans="1:9">
      <c r="A7" s="217">
        <v>205</v>
      </c>
      <c r="B7" s="218" t="s">
        <v>83</v>
      </c>
      <c r="C7" s="219">
        <v>447086.037528</v>
      </c>
      <c r="D7" s="219">
        <v>440086.037528</v>
      </c>
      <c r="E7" s="219">
        <v>477800.812788</v>
      </c>
      <c r="F7" s="220">
        <f t="shared" si="0"/>
        <v>1.08569864081998</v>
      </c>
      <c r="G7" s="219">
        <v>436066.330391</v>
      </c>
      <c r="H7" s="220">
        <f t="shared" si="1"/>
        <v>0.0957067296610097</v>
      </c>
      <c r="I7" s="226"/>
    </row>
    <row r="8" s="204" customFormat="1" ht="22" customHeight="1" spans="1:9">
      <c r="A8" s="217">
        <v>206</v>
      </c>
      <c r="B8" s="218" t="s">
        <v>84</v>
      </c>
      <c r="C8" s="219">
        <v>34978.615714</v>
      </c>
      <c r="D8" s="219">
        <v>34792.925714</v>
      </c>
      <c r="E8" s="219">
        <v>19451.422743</v>
      </c>
      <c r="F8" s="220">
        <f t="shared" si="0"/>
        <v>0.559062577918623</v>
      </c>
      <c r="G8" s="219">
        <v>213169.582514</v>
      </c>
      <c r="H8" s="220">
        <f t="shared" si="1"/>
        <v>-0.908751415124048</v>
      </c>
      <c r="I8" s="226"/>
    </row>
    <row r="9" s="204" customFormat="1" ht="22" customHeight="1" spans="1:9">
      <c r="A9" s="217">
        <v>207</v>
      </c>
      <c r="B9" s="218" t="s">
        <v>85</v>
      </c>
      <c r="C9" s="219">
        <v>26189.279634</v>
      </c>
      <c r="D9" s="219">
        <v>18789.279634</v>
      </c>
      <c r="E9" s="219">
        <v>23479.584492</v>
      </c>
      <c r="F9" s="220">
        <f t="shared" si="0"/>
        <v>1.24962664611754</v>
      </c>
      <c r="G9" s="219">
        <v>20086.363989</v>
      </c>
      <c r="H9" s="220">
        <f t="shared" si="1"/>
        <v>0.168931545045099</v>
      </c>
      <c r="I9" s="226"/>
    </row>
    <row r="10" s="204" customFormat="1" ht="80" customHeight="1" spans="1:9">
      <c r="A10" s="217">
        <v>208</v>
      </c>
      <c r="B10" s="218" t="s">
        <v>86</v>
      </c>
      <c r="C10" s="219">
        <v>176598.280138</v>
      </c>
      <c r="D10" s="219">
        <v>176598.280138</v>
      </c>
      <c r="E10" s="219">
        <v>-6197.09012700002</v>
      </c>
      <c r="F10" s="220">
        <f t="shared" si="0"/>
        <v>-0.0350914523185469</v>
      </c>
      <c r="G10" s="219">
        <v>183288.722851</v>
      </c>
      <c r="H10" s="220">
        <f t="shared" si="1"/>
        <v>-1.03381053689832</v>
      </c>
      <c r="I10" s="224" t="s">
        <v>87</v>
      </c>
    </row>
    <row r="11" s="204" customFormat="1" ht="22" customHeight="1" spans="1:9">
      <c r="A11" s="217">
        <v>210</v>
      </c>
      <c r="B11" s="218" t="s">
        <v>88</v>
      </c>
      <c r="C11" s="219">
        <v>150490.404762</v>
      </c>
      <c r="D11" s="219">
        <v>171470.404762</v>
      </c>
      <c r="E11" s="219">
        <v>188811.606765</v>
      </c>
      <c r="F11" s="220">
        <f t="shared" si="0"/>
        <v>1.10113233258573</v>
      </c>
      <c r="G11" s="219">
        <v>139490.123072</v>
      </c>
      <c r="H11" s="220">
        <f t="shared" si="1"/>
        <v>0.353584057471524</v>
      </c>
      <c r="I11" s="224"/>
    </row>
    <row r="12" s="204" customFormat="1" ht="22" customHeight="1" spans="1:9">
      <c r="A12" s="217">
        <v>211</v>
      </c>
      <c r="B12" s="218" t="s">
        <v>89</v>
      </c>
      <c r="C12" s="219">
        <v>8362.035877</v>
      </c>
      <c r="D12" s="219">
        <v>7551.035877</v>
      </c>
      <c r="E12" s="219">
        <v>3457.504238</v>
      </c>
      <c r="F12" s="220">
        <f t="shared" si="0"/>
        <v>0.457884758372205</v>
      </c>
      <c r="G12" s="219">
        <v>10334.664615</v>
      </c>
      <c r="H12" s="220">
        <f t="shared" si="1"/>
        <v>-0.665445917520953</v>
      </c>
      <c r="I12" s="224"/>
    </row>
    <row r="13" s="204" customFormat="1" ht="49" customHeight="1" spans="1:9">
      <c r="A13" s="217">
        <v>212</v>
      </c>
      <c r="B13" s="218" t="s">
        <v>90</v>
      </c>
      <c r="C13" s="219">
        <v>245844.56835</v>
      </c>
      <c r="D13" s="219">
        <v>269005.56835</v>
      </c>
      <c r="E13" s="219">
        <v>228736.469974</v>
      </c>
      <c r="F13" s="220">
        <f t="shared" si="0"/>
        <v>0.850303848269764</v>
      </c>
      <c r="G13" s="219">
        <v>359042.590194</v>
      </c>
      <c r="H13" s="220">
        <f t="shared" si="1"/>
        <v>-0.362926638172904</v>
      </c>
      <c r="I13" s="224"/>
    </row>
    <row r="14" s="204" customFormat="1" ht="22" customHeight="1" spans="1:9">
      <c r="A14" s="217">
        <v>213</v>
      </c>
      <c r="B14" s="218" t="s">
        <v>91</v>
      </c>
      <c r="C14" s="219">
        <v>48522.510002</v>
      </c>
      <c r="D14" s="219">
        <v>48522.510002</v>
      </c>
      <c r="E14" s="219">
        <v>52386.423903</v>
      </c>
      <c r="F14" s="220">
        <f t="shared" si="0"/>
        <v>1.07963136904585</v>
      </c>
      <c r="G14" s="219">
        <v>36913.710031</v>
      </c>
      <c r="H14" s="220">
        <f t="shared" si="1"/>
        <v>0.419159002414173</v>
      </c>
      <c r="I14" s="224"/>
    </row>
    <row r="15" s="204" customFormat="1" ht="30" customHeight="1" spans="1:9">
      <c r="A15" s="217">
        <v>214</v>
      </c>
      <c r="B15" s="218" t="s">
        <v>92</v>
      </c>
      <c r="C15" s="219">
        <v>4481.8312</v>
      </c>
      <c r="D15" s="219">
        <v>4481.8312</v>
      </c>
      <c r="E15" s="219">
        <v>25145.93514</v>
      </c>
      <c r="F15" s="220">
        <f t="shared" si="0"/>
        <v>5.61063860236414</v>
      </c>
      <c r="G15" s="219">
        <v>4105.529066</v>
      </c>
      <c r="H15" s="220">
        <f t="shared" si="1"/>
        <v>5.12489516838315</v>
      </c>
      <c r="I15" s="223"/>
    </row>
    <row r="16" s="204" customFormat="1" ht="22" customHeight="1" spans="1:9">
      <c r="A16" s="217">
        <v>215</v>
      </c>
      <c r="B16" s="218" t="s">
        <v>93</v>
      </c>
      <c r="C16" s="219">
        <v>4162.388904</v>
      </c>
      <c r="D16" s="219">
        <v>4162.388904</v>
      </c>
      <c r="E16" s="219">
        <v>6728.06137</v>
      </c>
      <c r="F16" s="220">
        <f t="shared" si="0"/>
        <v>1.61639422100478</v>
      </c>
      <c r="G16" s="219">
        <v>3879.905759</v>
      </c>
      <c r="H16" s="220">
        <f t="shared" si="1"/>
        <v>0.734078554458003</v>
      </c>
      <c r="I16" s="225"/>
    </row>
    <row r="17" s="204" customFormat="1" ht="22" customHeight="1" spans="1:9">
      <c r="A17" s="217">
        <v>220</v>
      </c>
      <c r="B17" s="218" t="s">
        <v>94</v>
      </c>
      <c r="C17" s="219">
        <v>5945.97</v>
      </c>
      <c r="D17" s="219">
        <v>5945.97</v>
      </c>
      <c r="E17" s="219">
        <v>5716.184549</v>
      </c>
      <c r="F17" s="220">
        <f t="shared" si="0"/>
        <v>0.961354421398022</v>
      </c>
      <c r="G17" s="219">
        <v>7626.699064</v>
      </c>
      <c r="H17" s="220">
        <f t="shared" si="1"/>
        <v>-0.250503461454002</v>
      </c>
      <c r="I17" s="224"/>
    </row>
    <row r="18" s="204" customFormat="1" ht="22" customHeight="1" spans="1:9">
      <c r="A18" s="217">
        <v>221</v>
      </c>
      <c r="B18" s="218" t="s">
        <v>95</v>
      </c>
      <c r="C18" s="219">
        <v>80155.520569</v>
      </c>
      <c r="D18" s="219">
        <v>110155.520569</v>
      </c>
      <c r="E18" s="219">
        <v>118958.776301</v>
      </c>
      <c r="F18" s="220">
        <f t="shared" si="0"/>
        <v>1.07991660959458</v>
      </c>
      <c r="G18" s="219">
        <v>78752.906178</v>
      </c>
      <c r="H18" s="220">
        <f t="shared" si="1"/>
        <v>0.51053189112952</v>
      </c>
      <c r="I18" s="226"/>
    </row>
    <row r="19" s="204" customFormat="1" ht="32" customHeight="1" spans="1:9">
      <c r="A19" s="217">
        <v>224</v>
      </c>
      <c r="B19" s="218" t="s">
        <v>96</v>
      </c>
      <c r="C19" s="240">
        <v>21615.745417</v>
      </c>
      <c r="D19" s="219">
        <v>21615.745417</v>
      </c>
      <c r="E19" s="219">
        <v>19177.146573</v>
      </c>
      <c r="F19" s="220">
        <f t="shared" si="0"/>
        <v>0.88718414299596</v>
      </c>
      <c r="G19" s="219">
        <v>22328.862672</v>
      </c>
      <c r="H19" s="220">
        <f t="shared" si="1"/>
        <v>-0.14114987159432</v>
      </c>
      <c r="I19" s="224"/>
    </row>
    <row r="20" ht="32" customHeight="1" spans="1:9">
      <c r="A20" s="217">
        <v>227</v>
      </c>
      <c r="B20" s="218" t="s">
        <v>97</v>
      </c>
      <c r="C20" s="240">
        <v>20000</v>
      </c>
      <c r="D20" s="219">
        <v>20000</v>
      </c>
      <c r="E20" s="219">
        <v>0</v>
      </c>
      <c r="F20" s="220">
        <f t="shared" si="0"/>
        <v>0</v>
      </c>
      <c r="G20" s="219">
        <v>0</v>
      </c>
      <c r="H20" s="220" t="str">
        <f t="shared" si="1"/>
        <v>※</v>
      </c>
      <c r="I20" s="228"/>
    </row>
    <row r="21" ht="50" customHeight="1" spans="1:9">
      <c r="A21" s="217">
        <v>229</v>
      </c>
      <c r="B21" s="218" t="s">
        <v>98</v>
      </c>
      <c r="C21" s="240">
        <v>35124.60265</v>
      </c>
      <c r="D21" s="219">
        <v>35124.60265</v>
      </c>
      <c r="E21" s="219">
        <v>16306.3322</v>
      </c>
      <c r="F21" s="220">
        <f t="shared" si="0"/>
        <v>0.464242467380624</v>
      </c>
      <c r="G21" s="219">
        <v>14476.245956</v>
      </c>
      <c r="H21" s="220">
        <f t="shared" si="1"/>
        <v>0.126419946826165</v>
      </c>
      <c r="I21" s="224" t="s">
        <v>99</v>
      </c>
    </row>
    <row r="22" ht="31" customHeight="1" spans="1:9">
      <c r="A22" s="217">
        <v>232</v>
      </c>
      <c r="B22" s="218" t="s">
        <v>100</v>
      </c>
      <c r="C22" s="219">
        <v>668</v>
      </c>
      <c r="D22" s="219">
        <v>1236.0284</v>
      </c>
      <c r="E22" s="219">
        <v>1236.0618</v>
      </c>
      <c r="F22" s="220">
        <f t="shared" si="0"/>
        <v>1.00002702203283</v>
      </c>
      <c r="G22" s="219">
        <v>0</v>
      </c>
      <c r="H22" s="220" t="str">
        <f t="shared" si="1"/>
        <v>※</v>
      </c>
      <c r="I22" s="224"/>
    </row>
    <row r="23" ht="31" customHeight="1" spans="1:9">
      <c r="A23" s="217">
        <v>233</v>
      </c>
      <c r="B23" s="218" t="s">
        <v>101</v>
      </c>
      <c r="C23" s="219">
        <v>0</v>
      </c>
      <c r="D23" s="219">
        <v>47.3</v>
      </c>
      <c r="E23" s="219">
        <v>46.44</v>
      </c>
      <c r="F23" s="220">
        <f t="shared" si="0"/>
        <v>0.981818181818182</v>
      </c>
      <c r="G23" s="219">
        <v>22</v>
      </c>
      <c r="H23" s="220">
        <f t="shared" si="1"/>
        <v>1.11090909090909</v>
      </c>
      <c r="I23" s="224"/>
    </row>
    <row r="24" ht="19" customHeight="1" spans="1:9">
      <c r="A24" s="217"/>
      <c r="B24" s="201"/>
      <c r="C24" s="217">
        <v>0</v>
      </c>
      <c r="D24" s="217"/>
      <c r="E24" s="242"/>
      <c r="F24" s="221"/>
      <c r="G24" s="242"/>
      <c r="H24" s="221"/>
      <c r="I24" s="224"/>
    </row>
    <row r="25" ht="43" customHeight="1" spans="1:9">
      <c r="A25" s="217"/>
      <c r="B25" s="243" t="s">
        <v>102</v>
      </c>
      <c r="C25" s="219">
        <f>SUM(C4,C5,C6,C7,C8,C9,C10,C11,C12,C13,C14,C15,C16,C17,C18,C19,C20,C21,C22,C23)+0.003572</f>
        <v>1750416.234895</v>
      </c>
      <c r="D25" s="219">
        <f>SUM(D4,D5,D6,D7,D8,D9,D10,D11,D12,D13,D14,D15,D16,D17,D18,D19,D20,D21,D22,D23)+0.003572</f>
        <v>1978213.143295</v>
      </c>
      <c r="E25" s="219">
        <f>SUM(E4,E5,E6,E7,E8,E9,E10,E11,E12,E13,E14,E15,E16,E17,E18,E19,E20,E21,E22,E23)</f>
        <v>1782708.815602</v>
      </c>
      <c r="F25" s="220">
        <f>IFERROR(E25/D25,"※")</f>
        <v>0.901171252270946</v>
      </c>
      <c r="G25" s="219">
        <f>SUM(G4,G5,G6,G7,G8,G9,G10,G11,G12,G13,G14,G15,G16,G17,G18,G19,G20,G21,G22,G23)</f>
        <v>2196954.310428</v>
      </c>
      <c r="H25" s="220">
        <f>IFERROR(E25/G25-1,"※")</f>
        <v>-0.188554442329435</v>
      </c>
      <c r="I25" s="244"/>
    </row>
    <row r="26" ht="14" customHeight="1" spans="1:9">
      <c r="A26" s="217"/>
      <c r="B26" s="243"/>
      <c r="C26" s="219"/>
      <c r="D26" s="219"/>
      <c r="E26" s="219"/>
      <c r="F26" s="220"/>
      <c r="G26" s="219"/>
      <c r="H26" s="220"/>
      <c r="I26" s="244"/>
    </row>
    <row r="27" ht="42" customHeight="1" spans="1:9">
      <c r="A27" s="244"/>
      <c r="B27" s="245" t="s">
        <v>103</v>
      </c>
      <c r="C27" s="219">
        <f t="shared" ref="C27:G27" si="2">SUM(C28:C30)</f>
        <v>170553</v>
      </c>
      <c r="D27" s="219">
        <f t="shared" si="2"/>
        <v>170553</v>
      </c>
      <c r="E27" s="219">
        <f t="shared" si="2"/>
        <v>606509.480875</v>
      </c>
      <c r="F27" s="220">
        <f>IFERROR(E27/D27,"※")</f>
        <v>3.55613493093056</v>
      </c>
      <c r="G27" s="219">
        <f t="shared" si="2"/>
        <v>437735.2</v>
      </c>
      <c r="H27" s="220">
        <f>IFERROR(E27/G27-1,"※")</f>
        <v>0.385562506453673</v>
      </c>
      <c r="I27" s="244"/>
    </row>
    <row r="28" ht="22" customHeight="1" spans="1:9">
      <c r="A28" s="244"/>
      <c r="B28" s="246" t="s">
        <v>104</v>
      </c>
      <c r="C28" s="241">
        <v>170553</v>
      </c>
      <c r="D28" s="241">
        <v>170553</v>
      </c>
      <c r="E28" s="241">
        <v>124837</v>
      </c>
      <c r="F28" s="221">
        <f>IFERROR(E28/D28,"※")</f>
        <v>0.731954289868838</v>
      </c>
      <c r="G28" s="241">
        <v>154787</v>
      </c>
      <c r="H28" s="221">
        <f>IFERROR(E28/G28-1,"※")</f>
        <v>-0.19349170149948</v>
      </c>
      <c r="I28" s="244"/>
    </row>
    <row r="29" ht="22" customHeight="1" spans="1:9">
      <c r="A29" s="244"/>
      <c r="B29" s="246" t="s">
        <v>105</v>
      </c>
      <c r="C29" s="241">
        <v>0</v>
      </c>
      <c r="D29" s="241">
        <v>0</v>
      </c>
      <c r="E29" s="241">
        <f>492105.480875-10433</f>
        <v>481672.480875</v>
      </c>
      <c r="F29" s="221" t="str">
        <f>IFERROR(E29/D29,"※")</f>
        <v>※</v>
      </c>
      <c r="G29" s="241">
        <v>300012</v>
      </c>
      <c r="H29" s="221">
        <f>IFERROR(E29/G29-1,"※")</f>
        <v>0.605510715821367</v>
      </c>
      <c r="I29" s="244"/>
    </row>
    <row r="30" ht="22" customHeight="1" spans="1:9">
      <c r="A30" s="244"/>
      <c r="B30" s="246" t="s">
        <v>106</v>
      </c>
      <c r="C30" s="241">
        <v>0</v>
      </c>
      <c r="D30" s="241">
        <v>0</v>
      </c>
      <c r="E30" s="241">
        <v>0</v>
      </c>
      <c r="F30" s="221" t="str">
        <f>IFERROR(E30/D30,"※")</f>
        <v>※</v>
      </c>
      <c r="G30" s="241">
        <v>-17063.8</v>
      </c>
      <c r="H30" s="221">
        <f>IFERROR(E30/G30-1,"※")</f>
        <v>-1</v>
      </c>
      <c r="I30" s="244"/>
    </row>
    <row r="31" ht="22" customHeight="1" spans="1:9">
      <c r="A31" s="244"/>
      <c r="B31" s="246"/>
      <c r="C31" s="241"/>
      <c r="D31" s="241"/>
      <c r="E31" s="241"/>
      <c r="F31" s="221"/>
      <c r="G31" s="241"/>
      <c r="H31" s="221"/>
      <c r="I31" s="244"/>
    </row>
    <row r="32" ht="51" customHeight="1" spans="1:9">
      <c r="A32" s="244"/>
      <c r="B32" s="247" t="s">
        <v>107</v>
      </c>
      <c r="C32" s="219">
        <f>C25+C27</f>
        <v>1920969.234895</v>
      </c>
      <c r="D32" s="219">
        <f>D25+D27</f>
        <v>2148766.143295</v>
      </c>
      <c r="E32" s="219">
        <f>E25+E27</f>
        <v>2389218.296477</v>
      </c>
      <c r="F32" s="220">
        <f>IFERROR(E32/D32,"※")</f>
        <v>1.11190243011428</v>
      </c>
      <c r="G32" s="219">
        <f>G25+G27-1</f>
        <v>2634688.510428</v>
      </c>
      <c r="H32" s="220">
        <f>IFERROR(E32/G32-1,"※")</f>
        <v>-0.0931685901310301</v>
      </c>
      <c r="I32" s="244"/>
    </row>
    <row r="33" ht="22" customHeight="1" spans="1:9">
      <c r="A33" s="244"/>
      <c r="B33" s="247" t="s">
        <v>108</v>
      </c>
      <c r="C33" s="219"/>
      <c r="D33" s="219"/>
      <c r="E33" s="219">
        <v>11696.854015</v>
      </c>
      <c r="F33" s="220" t="str">
        <f>IFERROR(E33/D33,"※")</f>
        <v>※</v>
      </c>
      <c r="G33" s="219">
        <v>9403.188123</v>
      </c>
      <c r="H33" s="220">
        <f>IFERROR(E33/G33-1,"※")</f>
        <v>0.243924279935413</v>
      </c>
      <c r="I33" s="244"/>
    </row>
  </sheetData>
  <autoFilter ref="A3:I30">
    <extLst/>
  </autoFilter>
  <mergeCells count="2">
    <mergeCell ref="A1:I1"/>
    <mergeCell ref="A2:B2"/>
  </mergeCells>
  <conditionalFormatting sqref="A24">
    <cfRule type="duplicateValues" dxfId="0" priority="3"/>
  </conditionalFormatting>
  <conditionalFormatting sqref="A4:A23">
    <cfRule type="duplicateValues" dxfId="0" priority="2"/>
  </conditionalFormatting>
  <conditionalFormatting sqref="A3 A25:A26">
    <cfRule type="duplicateValues" dxfId="0" priority="4"/>
  </conditionalFormatting>
  <printOptions horizontalCentered="1"/>
  <pageMargins left="0.432638888888889" right="0.511805555555556" top="0.472222222222222" bottom="0.354166666666667" header="0.393055555555556" footer="0.236111111111111"/>
  <pageSetup paperSize="8" scale="64" fitToHeight="0" orientation="landscape" horizontalDpi="600" verticalDpi="600"/>
  <headerFooter alignWithMargins="0" scaleWithDoc="0">
    <oddFooter>&amp;C&amp;P</oddFoot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427"/>
  <sheetViews>
    <sheetView showZeros="0" zoomScale="80" zoomScaleNormal="80" workbookViewId="0">
      <pane ySplit="3" topLeftCell="A412" activePane="bottomLeft" state="frozen"/>
      <selection/>
      <selection pane="bottomLeft" activeCell="N424" sqref="N424"/>
    </sheetView>
  </sheetViews>
  <sheetFormatPr defaultColWidth="9" defaultRowHeight="14.25"/>
  <cols>
    <col min="1" max="1" width="11.7166666666667" style="206" customWidth="1"/>
    <col min="2" max="2" width="32.2" style="206" customWidth="1"/>
    <col min="3" max="4" width="12.9416666666667" style="206" customWidth="1"/>
    <col min="5" max="5" width="12.9416666666667" style="207" customWidth="1"/>
    <col min="6" max="6" width="11.9083333333333" style="206" customWidth="1"/>
    <col min="7" max="7" width="12.9416666666667" style="207" customWidth="1"/>
    <col min="8" max="8" width="11.9083333333333" style="206" customWidth="1"/>
    <col min="9" max="9" width="36.0166666666667" style="206" customWidth="1"/>
    <col min="10" max="16376" width="9" style="208"/>
  </cols>
  <sheetData>
    <row r="1" ht="25.5" spans="1:9">
      <c r="A1" s="209" t="s">
        <v>109</v>
      </c>
      <c r="B1" s="209"/>
      <c r="C1" s="209"/>
      <c r="D1" s="209"/>
      <c r="E1" s="209"/>
      <c r="F1" s="209"/>
      <c r="G1" s="209"/>
      <c r="H1" s="209"/>
      <c r="I1" s="209"/>
    </row>
    <row r="2" ht="22" customHeight="1" spans="1:9">
      <c r="A2" s="210" t="s">
        <v>110</v>
      </c>
      <c r="B2" s="210"/>
      <c r="C2" s="211"/>
      <c r="D2" s="211"/>
      <c r="E2" s="212"/>
      <c r="F2" s="211"/>
      <c r="G2" s="212"/>
      <c r="H2" s="213"/>
      <c r="I2" s="222" t="s">
        <v>32</v>
      </c>
    </row>
    <row r="3" ht="44" customHeight="1" spans="1:9">
      <c r="A3" s="214" t="s">
        <v>78</v>
      </c>
      <c r="B3" s="215" t="s">
        <v>79</v>
      </c>
      <c r="C3" s="215" t="s">
        <v>34</v>
      </c>
      <c r="D3" s="215" t="s">
        <v>35</v>
      </c>
      <c r="E3" s="216" t="s">
        <v>36</v>
      </c>
      <c r="F3" s="215" t="s">
        <v>37</v>
      </c>
      <c r="G3" s="216" t="s">
        <v>38</v>
      </c>
      <c r="H3" s="215" t="s">
        <v>39</v>
      </c>
      <c r="I3" s="215" t="s">
        <v>40</v>
      </c>
    </row>
    <row r="4" s="203" customFormat="1" ht="30" customHeight="1" spans="1:9">
      <c r="A4" s="217">
        <v>201</v>
      </c>
      <c r="B4" s="218" t="s">
        <v>80</v>
      </c>
      <c r="C4" s="219">
        <v>265033.444189</v>
      </c>
      <c r="D4" s="219">
        <v>433470.714189</v>
      </c>
      <c r="E4" s="219">
        <v>432978.318866</v>
      </c>
      <c r="F4" s="220">
        <f t="shared" ref="F4:F67" si="0">IFERROR(E4/D4,"※")</f>
        <v>0.99886406322992</v>
      </c>
      <c r="G4" s="219">
        <v>489839.524402</v>
      </c>
      <c r="H4" s="220">
        <f t="shared" ref="H4:H67" si="1">IFERROR(E4/G4-1,"※")</f>
        <v>-0.116081293369327</v>
      </c>
      <c r="I4" s="223"/>
    </row>
    <row r="5" s="204" customFormat="1" ht="22" customHeight="1" spans="1:9">
      <c r="A5" s="217">
        <v>20101</v>
      </c>
      <c r="B5" s="201" t="s">
        <v>111</v>
      </c>
      <c r="C5" s="217">
        <v>2522.13</v>
      </c>
      <c r="D5" s="217">
        <v>2522.13</v>
      </c>
      <c r="E5" s="217">
        <v>2143.982697</v>
      </c>
      <c r="F5" s="221">
        <f t="shared" si="0"/>
        <v>0.850068274434704</v>
      </c>
      <c r="G5" s="217">
        <v>3027.156479</v>
      </c>
      <c r="H5" s="221">
        <f t="shared" si="1"/>
        <v>-0.291750290454675</v>
      </c>
      <c r="I5" s="224"/>
    </row>
    <row r="6" s="204" customFormat="1" ht="22" customHeight="1" spans="1:9">
      <c r="A6" s="217">
        <v>2010101</v>
      </c>
      <c r="B6" s="201" t="s">
        <v>112</v>
      </c>
      <c r="C6" s="217">
        <v>1063.26</v>
      </c>
      <c r="D6" s="217">
        <v>1063.26</v>
      </c>
      <c r="E6" s="217">
        <v>1138.646356</v>
      </c>
      <c r="F6" s="221">
        <f t="shared" si="0"/>
        <v>1.07090114929556</v>
      </c>
      <c r="G6" s="217">
        <v>1735.979127</v>
      </c>
      <c r="H6" s="221">
        <f t="shared" si="1"/>
        <v>-0.344089834785208</v>
      </c>
      <c r="I6" s="224"/>
    </row>
    <row r="7" s="204" customFormat="1" ht="22" customHeight="1" spans="1:9">
      <c r="A7" s="217">
        <v>2010102</v>
      </c>
      <c r="B7" s="201" t="s">
        <v>113</v>
      </c>
      <c r="C7" s="217">
        <v>571.7</v>
      </c>
      <c r="D7" s="217">
        <v>571.7</v>
      </c>
      <c r="E7" s="217">
        <v>438.896361</v>
      </c>
      <c r="F7" s="221">
        <f t="shared" si="0"/>
        <v>0.767703972363127</v>
      </c>
      <c r="G7" s="217">
        <v>498.317131</v>
      </c>
      <c r="H7" s="221">
        <f t="shared" si="1"/>
        <v>-0.119242880293433</v>
      </c>
      <c r="I7" s="224"/>
    </row>
    <row r="8" s="204" customFormat="1" ht="33" customHeight="1" spans="1:9">
      <c r="A8" s="217">
        <v>2010104</v>
      </c>
      <c r="B8" s="201" t="s">
        <v>114</v>
      </c>
      <c r="C8" s="217">
        <v>260</v>
      </c>
      <c r="D8" s="217">
        <v>260</v>
      </c>
      <c r="E8" s="217">
        <v>139.84004</v>
      </c>
      <c r="F8" s="221">
        <f t="shared" si="0"/>
        <v>0.537846307692308</v>
      </c>
      <c r="G8" s="217">
        <v>294.180162</v>
      </c>
      <c r="H8" s="221">
        <f t="shared" si="1"/>
        <v>-0.524644901106554</v>
      </c>
      <c r="I8" s="224" t="s">
        <v>115</v>
      </c>
    </row>
    <row r="9" s="204" customFormat="1" ht="22" customHeight="1" spans="1:9">
      <c r="A9" s="217">
        <v>2010106</v>
      </c>
      <c r="B9" s="201" t="s">
        <v>116</v>
      </c>
      <c r="C9" s="217">
        <v>192.5</v>
      </c>
      <c r="D9" s="217">
        <v>192.5</v>
      </c>
      <c r="E9" s="217">
        <v>151.424496</v>
      </c>
      <c r="F9" s="221">
        <f t="shared" si="0"/>
        <v>0.786620758441558</v>
      </c>
      <c r="G9" s="217">
        <v>149</v>
      </c>
      <c r="H9" s="221">
        <f t="shared" si="1"/>
        <v>0.0162717852348995</v>
      </c>
      <c r="I9" s="224"/>
    </row>
    <row r="10" s="204" customFormat="1" ht="33" customHeight="1" spans="1:9">
      <c r="A10" s="217">
        <v>2010107</v>
      </c>
      <c r="B10" s="201" t="s">
        <v>117</v>
      </c>
      <c r="C10" s="217">
        <v>161</v>
      </c>
      <c r="D10" s="217">
        <v>161</v>
      </c>
      <c r="E10" s="217">
        <v>22.1724</v>
      </c>
      <c r="F10" s="221">
        <f t="shared" si="0"/>
        <v>0.137716770186335</v>
      </c>
      <c r="G10" s="217">
        <v>88.9914</v>
      </c>
      <c r="H10" s="221">
        <f t="shared" si="1"/>
        <v>-0.750847834734592</v>
      </c>
      <c r="I10" s="224" t="s">
        <v>118</v>
      </c>
    </row>
    <row r="11" s="204" customFormat="1" ht="22" customHeight="1" spans="1:9">
      <c r="A11" s="217">
        <v>2010108</v>
      </c>
      <c r="B11" s="201" t="s">
        <v>119</v>
      </c>
      <c r="C11" s="217">
        <v>273.67</v>
      </c>
      <c r="D11" s="217">
        <v>273.67</v>
      </c>
      <c r="E11" s="217">
        <v>240.927732</v>
      </c>
      <c r="F11" s="221">
        <f t="shared" si="0"/>
        <v>0.880358577849234</v>
      </c>
      <c r="G11" s="217">
        <v>260.192159</v>
      </c>
      <c r="H11" s="221">
        <f t="shared" si="1"/>
        <v>-0.0740392295987675</v>
      </c>
      <c r="I11" s="224"/>
    </row>
    <row r="12" s="204" customFormat="1" ht="22" customHeight="1" spans="1:9">
      <c r="A12" s="217">
        <v>2010150</v>
      </c>
      <c r="B12" s="201" t="s">
        <v>120</v>
      </c>
      <c r="C12" s="217">
        <v>0</v>
      </c>
      <c r="D12" s="217">
        <v>0</v>
      </c>
      <c r="E12" s="217">
        <v>0</v>
      </c>
      <c r="F12" s="221" t="str">
        <f t="shared" si="0"/>
        <v>※</v>
      </c>
      <c r="G12" s="217">
        <v>0.4965</v>
      </c>
      <c r="H12" s="221">
        <f t="shared" si="1"/>
        <v>-1</v>
      </c>
      <c r="I12" s="224"/>
    </row>
    <row r="13" s="204" customFormat="1" ht="22" customHeight="1" spans="1:9">
      <c r="A13" s="217">
        <v>2010199</v>
      </c>
      <c r="B13" s="201" t="s">
        <v>121</v>
      </c>
      <c r="C13" s="217">
        <v>0</v>
      </c>
      <c r="D13" s="217">
        <v>0</v>
      </c>
      <c r="E13" s="217">
        <v>12.075312</v>
      </c>
      <c r="F13" s="221" t="str">
        <f t="shared" si="0"/>
        <v>※</v>
      </c>
      <c r="G13" s="217">
        <v>0</v>
      </c>
      <c r="H13" s="221" t="str">
        <f t="shared" si="1"/>
        <v>※</v>
      </c>
      <c r="I13" s="224"/>
    </row>
    <row r="14" s="204" customFormat="1" ht="22" customHeight="1" spans="1:9">
      <c r="A14" s="217">
        <v>20102</v>
      </c>
      <c r="B14" s="201" t="s">
        <v>122</v>
      </c>
      <c r="C14" s="217">
        <v>1376.67</v>
      </c>
      <c r="D14" s="217">
        <v>1376.67</v>
      </c>
      <c r="E14" s="217">
        <v>1402.148595</v>
      </c>
      <c r="F14" s="221">
        <f t="shared" si="0"/>
        <v>1.01850740918303</v>
      </c>
      <c r="G14" s="217">
        <v>1542.406299</v>
      </c>
      <c r="H14" s="221">
        <f t="shared" si="1"/>
        <v>-0.0909343433639596</v>
      </c>
      <c r="I14" s="224"/>
    </row>
    <row r="15" s="204" customFormat="1" ht="83" customHeight="1" spans="1:9">
      <c r="A15" s="217">
        <v>2010201</v>
      </c>
      <c r="B15" s="201" t="s">
        <v>112</v>
      </c>
      <c r="C15" s="217">
        <v>466.37</v>
      </c>
      <c r="D15" s="217">
        <v>466.37</v>
      </c>
      <c r="E15" s="217">
        <v>596.413362</v>
      </c>
      <c r="F15" s="221">
        <f t="shared" si="0"/>
        <v>1.27884161073825</v>
      </c>
      <c r="G15" s="217">
        <v>556.358624</v>
      </c>
      <c r="H15" s="221">
        <f t="shared" si="1"/>
        <v>0.0719944587396206</v>
      </c>
      <c r="I15" s="224"/>
    </row>
    <row r="16" s="204" customFormat="1" ht="52" customHeight="1" spans="1:9">
      <c r="A16" s="217">
        <v>2010202</v>
      </c>
      <c r="B16" s="201" t="s">
        <v>113</v>
      </c>
      <c r="C16" s="217">
        <v>437.43</v>
      </c>
      <c r="D16" s="217">
        <v>437.43</v>
      </c>
      <c r="E16" s="217">
        <v>365.302168</v>
      </c>
      <c r="F16" s="221">
        <f t="shared" si="0"/>
        <v>0.835110001600256</v>
      </c>
      <c r="G16" s="217">
        <v>456.235415</v>
      </c>
      <c r="H16" s="221">
        <f t="shared" si="1"/>
        <v>-0.199312118284373</v>
      </c>
      <c r="I16" s="224"/>
    </row>
    <row r="17" s="204" customFormat="1" ht="28" customHeight="1" spans="1:9">
      <c r="A17" s="217">
        <v>2010204</v>
      </c>
      <c r="B17" s="201" t="s">
        <v>123</v>
      </c>
      <c r="C17" s="217">
        <v>207</v>
      </c>
      <c r="D17" s="217">
        <v>207</v>
      </c>
      <c r="E17" s="217">
        <v>182.77</v>
      </c>
      <c r="F17" s="221">
        <f t="shared" si="0"/>
        <v>0.882946859903382</v>
      </c>
      <c r="G17" s="217">
        <v>215.5118</v>
      </c>
      <c r="H17" s="221">
        <f t="shared" si="1"/>
        <v>-0.151925787822291</v>
      </c>
      <c r="I17" s="224"/>
    </row>
    <row r="18" s="204" customFormat="1" ht="120" customHeight="1" spans="1:9">
      <c r="A18" s="217">
        <v>2010205</v>
      </c>
      <c r="B18" s="201" t="s">
        <v>124</v>
      </c>
      <c r="C18" s="217">
        <v>121</v>
      </c>
      <c r="D18" s="217">
        <v>121</v>
      </c>
      <c r="E18" s="217">
        <v>143</v>
      </c>
      <c r="F18" s="221">
        <f t="shared" si="0"/>
        <v>1.18181818181818</v>
      </c>
      <c r="G18" s="217">
        <v>98.39432</v>
      </c>
      <c r="H18" s="221">
        <f t="shared" si="1"/>
        <v>0.453335924268799</v>
      </c>
      <c r="I18" s="224"/>
    </row>
    <row r="19" s="204" customFormat="1" ht="82" customHeight="1" spans="1:9">
      <c r="A19" s="217">
        <v>2010206</v>
      </c>
      <c r="B19" s="201" t="s">
        <v>125</v>
      </c>
      <c r="C19" s="217">
        <v>144.87</v>
      </c>
      <c r="D19" s="217">
        <v>144.87</v>
      </c>
      <c r="E19" s="217">
        <v>114.663065</v>
      </c>
      <c r="F19" s="221">
        <f t="shared" si="0"/>
        <v>0.791489369779803</v>
      </c>
      <c r="G19" s="217">
        <v>215.90614</v>
      </c>
      <c r="H19" s="221">
        <f t="shared" si="1"/>
        <v>-0.468921703662527</v>
      </c>
      <c r="I19" s="224"/>
    </row>
    <row r="20" s="204" customFormat="1" ht="35" customHeight="1" spans="1:9">
      <c r="A20" s="217">
        <v>20103</v>
      </c>
      <c r="B20" s="201" t="s">
        <v>126</v>
      </c>
      <c r="C20" s="217">
        <v>26865.28</v>
      </c>
      <c r="D20" s="217">
        <v>26865.28</v>
      </c>
      <c r="E20" s="217">
        <v>25928.702336</v>
      </c>
      <c r="F20" s="221">
        <f t="shared" si="0"/>
        <v>0.965137989851585</v>
      </c>
      <c r="G20" s="217">
        <v>23014.187404</v>
      </c>
      <c r="H20" s="221">
        <f t="shared" si="1"/>
        <v>0.126639923488823</v>
      </c>
      <c r="I20" s="224"/>
    </row>
    <row r="21" s="204" customFormat="1" ht="22" customHeight="1" spans="1:9">
      <c r="A21" s="217">
        <v>2010301</v>
      </c>
      <c r="B21" s="201" t="s">
        <v>112</v>
      </c>
      <c r="C21" s="217">
        <v>7489.99</v>
      </c>
      <c r="D21" s="217">
        <v>7489.99</v>
      </c>
      <c r="E21" s="217">
        <v>7395.120783</v>
      </c>
      <c r="F21" s="221">
        <f t="shared" si="0"/>
        <v>0.987333865999821</v>
      </c>
      <c r="G21" s="217">
        <v>7412.404235</v>
      </c>
      <c r="H21" s="221">
        <f t="shared" si="1"/>
        <v>-0.00233169312574599</v>
      </c>
      <c r="I21" s="224"/>
    </row>
    <row r="22" s="204" customFormat="1" ht="33" customHeight="1" spans="1:9">
      <c r="A22" s="217">
        <v>2010302</v>
      </c>
      <c r="B22" s="201" t="s">
        <v>113</v>
      </c>
      <c r="C22" s="217">
        <v>5960.86</v>
      </c>
      <c r="D22" s="217">
        <v>5960.86</v>
      </c>
      <c r="E22" s="217">
        <v>5734.715688</v>
      </c>
      <c r="F22" s="221">
        <f t="shared" si="0"/>
        <v>0.962061797794278</v>
      </c>
      <c r="G22" s="217">
        <v>4468.633525</v>
      </c>
      <c r="H22" s="221">
        <f t="shared" si="1"/>
        <v>0.283326470142794</v>
      </c>
      <c r="I22" s="225" t="s">
        <v>127</v>
      </c>
    </row>
    <row r="23" s="204" customFormat="1" ht="22" customHeight="1" spans="1:9">
      <c r="A23" s="217">
        <v>2010303</v>
      </c>
      <c r="B23" s="201" t="s">
        <v>128</v>
      </c>
      <c r="C23" s="217">
        <v>9780.1</v>
      </c>
      <c r="D23" s="217">
        <v>9780.1</v>
      </c>
      <c r="E23" s="217">
        <v>9232.596437</v>
      </c>
      <c r="F23" s="221">
        <f t="shared" si="0"/>
        <v>0.944018612999867</v>
      </c>
      <c r="G23" s="217">
        <v>5747.839228</v>
      </c>
      <c r="H23" s="221">
        <f t="shared" si="1"/>
        <v>0.606272561004206</v>
      </c>
      <c r="I23" s="226" t="s">
        <v>129</v>
      </c>
    </row>
    <row r="24" s="204" customFormat="1" ht="22" customHeight="1" spans="1:9">
      <c r="A24" s="217">
        <v>2010308</v>
      </c>
      <c r="B24" s="201" t="s">
        <v>130</v>
      </c>
      <c r="C24" s="217">
        <v>245.22</v>
      </c>
      <c r="D24" s="217">
        <v>245.22</v>
      </c>
      <c r="E24" s="217">
        <v>245.152611</v>
      </c>
      <c r="F24" s="221">
        <f t="shared" si="0"/>
        <v>0.999725189625642</v>
      </c>
      <c r="G24" s="217">
        <v>244.039175</v>
      </c>
      <c r="H24" s="221">
        <f t="shared" si="1"/>
        <v>0.00456252976596905</v>
      </c>
      <c r="I24" s="225"/>
    </row>
    <row r="25" s="204" customFormat="1" ht="22" customHeight="1" spans="1:9">
      <c r="A25" s="217">
        <v>2010350</v>
      </c>
      <c r="B25" s="201" t="s">
        <v>120</v>
      </c>
      <c r="C25" s="217">
        <v>1047.42</v>
      </c>
      <c r="D25" s="217">
        <v>1047.42</v>
      </c>
      <c r="E25" s="217">
        <v>991.825723</v>
      </c>
      <c r="F25" s="221">
        <f t="shared" si="0"/>
        <v>0.946922650894579</v>
      </c>
      <c r="G25" s="217">
        <v>755.465767</v>
      </c>
      <c r="H25" s="221">
        <f t="shared" si="1"/>
        <v>0.312866533898154</v>
      </c>
      <c r="I25" s="224"/>
    </row>
    <row r="26" s="204" customFormat="1" ht="33" customHeight="1" spans="1:9">
      <c r="A26" s="217">
        <v>2010399</v>
      </c>
      <c r="B26" s="201" t="s">
        <v>131</v>
      </c>
      <c r="C26" s="217">
        <v>2341.69</v>
      </c>
      <c r="D26" s="217">
        <v>2341.69</v>
      </c>
      <c r="E26" s="217">
        <v>2329.291094</v>
      </c>
      <c r="F26" s="221">
        <f t="shared" si="0"/>
        <v>0.99470514628324</v>
      </c>
      <c r="G26" s="217">
        <v>4385.805474</v>
      </c>
      <c r="H26" s="221">
        <f t="shared" si="1"/>
        <v>-0.468902324143526</v>
      </c>
      <c r="I26" s="225" t="s">
        <v>132</v>
      </c>
    </row>
    <row r="27" s="204" customFormat="1" ht="22" customHeight="1" spans="1:9">
      <c r="A27" s="217">
        <v>20104</v>
      </c>
      <c r="B27" s="201" t="s">
        <v>133</v>
      </c>
      <c r="C27" s="217">
        <v>5566.38</v>
      </c>
      <c r="D27" s="217">
        <v>5566.38</v>
      </c>
      <c r="E27" s="217">
        <v>6010.19732</v>
      </c>
      <c r="F27" s="221">
        <f t="shared" si="0"/>
        <v>1.07973176822279</v>
      </c>
      <c r="G27" s="217">
        <v>4614.310091</v>
      </c>
      <c r="H27" s="221">
        <f t="shared" si="1"/>
        <v>0.302512662016932</v>
      </c>
      <c r="I27" s="226"/>
    </row>
    <row r="28" s="204" customFormat="1" ht="22" customHeight="1" spans="1:9">
      <c r="A28" s="217">
        <v>2010401</v>
      </c>
      <c r="B28" s="201" t="s">
        <v>112</v>
      </c>
      <c r="C28" s="217">
        <v>1113.99</v>
      </c>
      <c r="D28" s="217">
        <v>1113.99</v>
      </c>
      <c r="E28" s="217">
        <v>1404.825559</v>
      </c>
      <c r="F28" s="221">
        <f t="shared" si="0"/>
        <v>1.26107555633354</v>
      </c>
      <c r="G28" s="217">
        <v>1116.171225</v>
      </c>
      <c r="H28" s="221">
        <f t="shared" si="1"/>
        <v>0.25861115887484</v>
      </c>
      <c r="I28" s="224"/>
    </row>
    <row r="29" s="204" customFormat="1" ht="33" customHeight="1" spans="1:9">
      <c r="A29" s="217">
        <v>2010402</v>
      </c>
      <c r="B29" s="201" t="s">
        <v>113</v>
      </c>
      <c r="C29" s="217">
        <v>1508.75</v>
      </c>
      <c r="D29" s="217">
        <v>1508.75</v>
      </c>
      <c r="E29" s="217">
        <v>1741.979066</v>
      </c>
      <c r="F29" s="221">
        <f t="shared" si="0"/>
        <v>1.15458430223695</v>
      </c>
      <c r="G29" s="217">
        <v>439.99972</v>
      </c>
      <c r="H29" s="221">
        <f t="shared" si="1"/>
        <v>2.959045851211</v>
      </c>
      <c r="I29" s="224" t="s">
        <v>134</v>
      </c>
    </row>
    <row r="30" s="204" customFormat="1" ht="33" customHeight="1" spans="1:9">
      <c r="A30" s="217">
        <v>2010406</v>
      </c>
      <c r="B30" s="201" t="s">
        <v>135</v>
      </c>
      <c r="C30" s="217">
        <v>0</v>
      </c>
      <c r="D30" s="217">
        <v>0</v>
      </c>
      <c r="E30" s="217">
        <v>0</v>
      </c>
      <c r="F30" s="221" t="str">
        <f t="shared" si="0"/>
        <v>※</v>
      </c>
      <c r="G30" s="217">
        <v>912.211111</v>
      </c>
      <c r="H30" s="221">
        <f t="shared" si="1"/>
        <v>-1</v>
      </c>
      <c r="I30" s="224" t="s">
        <v>136</v>
      </c>
    </row>
    <row r="31" s="204" customFormat="1" ht="22" customHeight="1" spans="1:9">
      <c r="A31" s="217">
        <v>2010407</v>
      </c>
      <c r="B31" s="201" t="s">
        <v>137</v>
      </c>
      <c r="C31" s="217">
        <v>0</v>
      </c>
      <c r="D31" s="217">
        <v>0</v>
      </c>
      <c r="E31" s="217">
        <v>0</v>
      </c>
      <c r="F31" s="221" t="str">
        <f t="shared" si="0"/>
        <v>※</v>
      </c>
      <c r="G31" s="217">
        <v>93.555964</v>
      </c>
      <c r="H31" s="221">
        <f t="shared" si="1"/>
        <v>-1</v>
      </c>
      <c r="I31" s="224"/>
    </row>
    <row r="32" s="204" customFormat="1" ht="31" customHeight="1" spans="1:9">
      <c r="A32" s="217">
        <v>2010499</v>
      </c>
      <c r="B32" s="201" t="s">
        <v>138</v>
      </c>
      <c r="C32" s="217">
        <v>2499.21</v>
      </c>
      <c r="D32" s="217">
        <v>2499.21</v>
      </c>
      <c r="E32" s="217">
        <v>2427.395894</v>
      </c>
      <c r="F32" s="221">
        <f t="shared" si="0"/>
        <v>0.971265277427667</v>
      </c>
      <c r="G32" s="217">
        <v>1861.138184</v>
      </c>
      <c r="H32" s="221">
        <f t="shared" si="1"/>
        <v>0.304253448168468</v>
      </c>
      <c r="I32" s="227" t="s">
        <v>139</v>
      </c>
    </row>
    <row r="33" s="204" customFormat="1" ht="22" customHeight="1" spans="1:9">
      <c r="A33" s="217">
        <v>2010450</v>
      </c>
      <c r="B33" s="201" t="s">
        <v>120</v>
      </c>
      <c r="C33" s="217">
        <v>444.43</v>
      </c>
      <c r="D33" s="217">
        <v>444.43</v>
      </c>
      <c r="E33" s="217">
        <v>435.996801</v>
      </c>
      <c r="F33" s="221">
        <f t="shared" si="0"/>
        <v>0.98102468555228</v>
      </c>
      <c r="G33" s="217">
        <v>191.233887</v>
      </c>
      <c r="H33" s="221">
        <f t="shared" si="1"/>
        <v>1.27991392027711</v>
      </c>
      <c r="I33" s="227"/>
    </row>
    <row r="34" s="204" customFormat="1" ht="22" customHeight="1" spans="1:9">
      <c r="A34" s="217">
        <v>20105</v>
      </c>
      <c r="B34" s="201" t="s">
        <v>140</v>
      </c>
      <c r="C34" s="217">
        <v>1785.97</v>
      </c>
      <c r="D34" s="217">
        <v>1785.97</v>
      </c>
      <c r="E34" s="217">
        <v>2499.841828</v>
      </c>
      <c r="F34" s="221">
        <f t="shared" si="0"/>
        <v>1.39971098506694</v>
      </c>
      <c r="G34" s="217">
        <v>2551.908632</v>
      </c>
      <c r="H34" s="221">
        <f t="shared" si="1"/>
        <v>-0.020403083146121</v>
      </c>
      <c r="I34" s="226"/>
    </row>
    <row r="35" s="204" customFormat="1" ht="22" customHeight="1" spans="1:9">
      <c r="A35" s="217">
        <v>2010501</v>
      </c>
      <c r="B35" s="201" t="s">
        <v>112</v>
      </c>
      <c r="C35" s="217">
        <v>856.37</v>
      </c>
      <c r="D35" s="217">
        <v>856.37</v>
      </c>
      <c r="E35" s="217">
        <v>936.433237</v>
      </c>
      <c r="F35" s="221">
        <f t="shared" si="0"/>
        <v>1.09349140791947</v>
      </c>
      <c r="G35" s="217">
        <v>1023.656463</v>
      </c>
      <c r="H35" s="221">
        <f t="shared" si="1"/>
        <v>-0.0852075175145942</v>
      </c>
      <c r="I35" s="224"/>
    </row>
    <row r="36" s="204" customFormat="1" ht="22" customHeight="1" spans="1:9">
      <c r="A36" s="217">
        <v>2010502</v>
      </c>
      <c r="B36" s="201" t="s">
        <v>113</v>
      </c>
      <c r="C36" s="217">
        <v>455.89</v>
      </c>
      <c r="D36" s="217">
        <v>455.89</v>
      </c>
      <c r="E36" s="217">
        <v>389.864164</v>
      </c>
      <c r="F36" s="221">
        <f t="shared" si="0"/>
        <v>0.855171563315712</v>
      </c>
      <c r="G36" s="217">
        <v>376.179474</v>
      </c>
      <c r="H36" s="221">
        <f t="shared" si="1"/>
        <v>0.0363780879761664</v>
      </c>
      <c r="I36" s="224"/>
    </row>
    <row r="37" s="204" customFormat="1" ht="22" customHeight="1" spans="1:9">
      <c r="A37" s="217">
        <v>2010505</v>
      </c>
      <c r="B37" s="201" t="s">
        <v>141</v>
      </c>
      <c r="C37" s="217">
        <v>84.5</v>
      </c>
      <c r="D37" s="217">
        <v>84.5</v>
      </c>
      <c r="E37" s="217">
        <v>74.735</v>
      </c>
      <c r="F37" s="221">
        <f t="shared" si="0"/>
        <v>0.884437869822485</v>
      </c>
      <c r="G37" s="217">
        <v>93.826415</v>
      </c>
      <c r="H37" s="221">
        <f t="shared" si="1"/>
        <v>-0.203475908143778</v>
      </c>
      <c r="I37" s="224"/>
    </row>
    <row r="38" s="204" customFormat="1" ht="30" customHeight="1" spans="1:9">
      <c r="A38" s="217">
        <v>2010507</v>
      </c>
      <c r="B38" s="201" t="s">
        <v>142</v>
      </c>
      <c r="C38" s="217">
        <v>215</v>
      </c>
      <c r="D38" s="217">
        <v>215</v>
      </c>
      <c r="E38" s="217">
        <v>925.844247</v>
      </c>
      <c r="F38" s="221">
        <f t="shared" si="0"/>
        <v>4.30625231162791</v>
      </c>
      <c r="G38" s="217">
        <v>893.62573</v>
      </c>
      <c r="H38" s="221">
        <f t="shared" si="1"/>
        <v>0.0360537033775874</v>
      </c>
      <c r="I38" s="224"/>
    </row>
    <row r="39" s="204" customFormat="1" ht="22" customHeight="1" spans="1:9">
      <c r="A39" s="217">
        <v>2010508</v>
      </c>
      <c r="B39" s="201" t="s">
        <v>143</v>
      </c>
      <c r="C39" s="217">
        <v>174.21</v>
      </c>
      <c r="D39" s="217">
        <v>174.21</v>
      </c>
      <c r="E39" s="217">
        <v>172.96518</v>
      </c>
      <c r="F39" s="221">
        <f t="shared" si="0"/>
        <v>0.992854485965214</v>
      </c>
      <c r="G39" s="217">
        <v>164.62055</v>
      </c>
      <c r="H39" s="221">
        <f t="shared" si="1"/>
        <v>0.0506900869909619</v>
      </c>
      <c r="I39" s="224"/>
    </row>
    <row r="40" s="204" customFormat="1" ht="22" customHeight="1" spans="1:9">
      <c r="A40" s="217">
        <v>20106</v>
      </c>
      <c r="B40" s="201" t="s">
        <v>144</v>
      </c>
      <c r="C40" s="217">
        <v>3510.06</v>
      </c>
      <c r="D40" s="217">
        <v>3510.06</v>
      </c>
      <c r="E40" s="217">
        <v>3826.566426</v>
      </c>
      <c r="F40" s="221">
        <f t="shared" si="0"/>
        <v>1.09017122955163</v>
      </c>
      <c r="G40" s="217">
        <v>47477.511429</v>
      </c>
      <c r="H40" s="221">
        <f t="shared" si="1"/>
        <v>-0.919402548473451</v>
      </c>
      <c r="I40" s="226"/>
    </row>
    <row r="41" s="204" customFormat="1" ht="22" customHeight="1" spans="1:9">
      <c r="A41" s="217">
        <v>2010601</v>
      </c>
      <c r="B41" s="201" t="s">
        <v>112</v>
      </c>
      <c r="C41" s="217">
        <v>1364.18</v>
      </c>
      <c r="D41" s="217">
        <v>1364.18</v>
      </c>
      <c r="E41" s="217">
        <v>1430.072212</v>
      </c>
      <c r="F41" s="221">
        <f t="shared" si="0"/>
        <v>1.04830169918926</v>
      </c>
      <c r="G41" s="217">
        <v>1436.242479</v>
      </c>
      <c r="H41" s="221">
        <f t="shared" si="1"/>
        <v>-0.00429611788414452</v>
      </c>
      <c r="I41" s="224"/>
    </row>
    <row r="42" s="204" customFormat="1" ht="22" customHeight="1" spans="1:9">
      <c r="A42" s="217">
        <v>2010602</v>
      </c>
      <c r="B42" s="201" t="s">
        <v>113</v>
      </c>
      <c r="C42" s="217">
        <v>1021.85</v>
      </c>
      <c r="D42" s="217">
        <v>1021.85</v>
      </c>
      <c r="E42" s="217">
        <v>831.893018</v>
      </c>
      <c r="F42" s="221">
        <f t="shared" si="0"/>
        <v>0.814104827518716</v>
      </c>
      <c r="G42" s="217">
        <v>830.531913</v>
      </c>
      <c r="H42" s="221">
        <f t="shared" si="1"/>
        <v>0.00163883527977093</v>
      </c>
      <c r="I42" s="224"/>
    </row>
    <row r="43" s="204" customFormat="1" ht="22" customHeight="1" spans="1:9">
      <c r="A43" s="217">
        <v>2010604</v>
      </c>
      <c r="B43" s="201" t="s">
        <v>145</v>
      </c>
      <c r="C43" s="217">
        <v>79.7</v>
      </c>
      <c r="D43" s="217">
        <v>79.7</v>
      </c>
      <c r="E43" s="217">
        <v>71.445</v>
      </c>
      <c r="F43" s="221">
        <f t="shared" si="0"/>
        <v>0.89642409033877</v>
      </c>
      <c r="G43" s="217">
        <v>157.683088</v>
      </c>
      <c r="H43" s="221">
        <f t="shared" si="1"/>
        <v>-0.546907655689747</v>
      </c>
      <c r="I43" s="224"/>
    </row>
    <row r="44" s="204" customFormat="1" ht="22" customHeight="1" spans="1:9">
      <c r="A44" s="217">
        <v>2010605</v>
      </c>
      <c r="B44" s="201" t="s">
        <v>146</v>
      </c>
      <c r="C44" s="217">
        <v>634.22</v>
      </c>
      <c r="D44" s="217">
        <v>634.22</v>
      </c>
      <c r="E44" s="217">
        <v>784.019608</v>
      </c>
      <c r="F44" s="221">
        <f t="shared" si="0"/>
        <v>1.23619502380877</v>
      </c>
      <c r="G44" s="217">
        <v>610.974094</v>
      </c>
      <c r="H44" s="221">
        <f t="shared" si="1"/>
        <v>0.283228889243216</v>
      </c>
      <c r="I44" s="224"/>
    </row>
    <row r="45" s="204" customFormat="1" ht="22" customHeight="1" spans="1:9">
      <c r="A45" s="217">
        <v>2010606</v>
      </c>
      <c r="B45" s="201" t="s">
        <v>147</v>
      </c>
      <c r="C45" s="217">
        <v>19.86</v>
      </c>
      <c r="D45" s="217">
        <v>19.86</v>
      </c>
      <c r="E45" s="217">
        <v>0</v>
      </c>
      <c r="F45" s="221">
        <f t="shared" si="0"/>
        <v>0</v>
      </c>
      <c r="G45" s="217">
        <v>10</v>
      </c>
      <c r="H45" s="221">
        <f t="shared" si="1"/>
        <v>-1</v>
      </c>
      <c r="I45" s="224"/>
    </row>
    <row r="46" s="204" customFormat="1" ht="22" customHeight="1" spans="1:9">
      <c r="A46" s="217">
        <v>2010607</v>
      </c>
      <c r="B46" s="201" t="s">
        <v>148</v>
      </c>
      <c r="C46" s="217">
        <v>0</v>
      </c>
      <c r="D46" s="217">
        <v>0</v>
      </c>
      <c r="E46" s="217">
        <v>2.669342</v>
      </c>
      <c r="F46" s="221" t="str">
        <f t="shared" si="0"/>
        <v>※</v>
      </c>
      <c r="G46" s="217">
        <v>0</v>
      </c>
      <c r="H46" s="221" t="str">
        <f t="shared" si="1"/>
        <v>※</v>
      </c>
      <c r="I46" s="225"/>
    </row>
    <row r="47" s="204" customFormat="1" ht="22" customHeight="1" spans="1:9">
      <c r="A47" s="217">
        <v>2010608</v>
      </c>
      <c r="B47" s="201" t="s">
        <v>149</v>
      </c>
      <c r="C47" s="217">
        <v>0</v>
      </c>
      <c r="D47" s="217">
        <v>0</v>
      </c>
      <c r="E47" s="217">
        <v>368.898286</v>
      </c>
      <c r="F47" s="221" t="str">
        <f t="shared" si="0"/>
        <v>※</v>
      </c>
      <c r="G47" s="217">
        <v>0</v>
      </c>
      <c r="H47" s="221" t="str">
        <f t="shared" si="1"/>
        <v>※</v>
      </c>
      <c r="I47" s="224"/>
    </row>
    <row r="48" s="204" customFormat="1" ht="31" customHeight="1" spans="1:9">
      <c r="A48" s="217">
        <v>2010699</v>
      </c>
      <c r="B48" s="201" t="s">
        <v>150</v>
      </c>
      <c r="C48" s="217">
        <v>390.25</v>
      </c>
      <c r="D48" s="217">
        <v>390.25</v>
      </c>
      <c r="E48" s="217">
        <v>337.56896</v>
      </c>
      <c r="F48" s="221">
        <f t="shared" si="0"/>
        <v>0.865006944266496</v>
      </c>
      <c r="G48" s="217">
        <v>44432.079855</v>
      </c>
      <c r="H48" s="221">
        <f t="shared" si="1"/>
        <v>-0.992402584774298</v>
      </c>
      <c r="I48" s="224" t="s">
        <v>151</v>
      </c>
    </row>
    <row r="49" s="204" customFormat="1" ht="22" customHeight="1" spans="1:9">
      <c r="A49" s="217">
        <v>20108</v>
      </c>
      <c r="B49" s="201" t="s">
        <v>152</v>
      </c>
      <c r="C49" s="217">
        <v>2294.7</v>
      </c>
      <c r="D49" s="217">
        <v>2294.7</v>
      </c>
      <c r="E49" s="217">
        <v>1911.117272</v>
      </c>
      <c r="F49" s="221">
        <f t="shared" si="0"/>
        <v>0.832839705408114</v>
      </c>
      <c r="G49" s="217">
        <v>2311.903915</v>
      </c>
      <c r="H49" s="221">
        <f t="shared" si="1"/>
        <v>-0.173357828757343</v>
      </c>
      <c r="I49" s="224"/>
    </row>
    <row r="50" s="204" customFormat="1" ht="22" customHeight="1" spans="1:9">
      <c r="A50" s="217">
        <v>2010801</v>
      </c>
      <c r="B50" s="201" t="s">
        <v>112</v>
      </c>
      <c r="C50" s="217">
        <v>1242.31</v>
      </c>
      <c r="D50" s="217">
        <v>1242.31</v>
      </c>
      <c r="E50" s="217">
        <v>1220.356505</v>
      </c>
      <c r="F50" s="221">
        <f t="shared" si="0"/>
        <v>0.982328488863488</v>
      </c>
      <c r="G50" s="217">
        <v>1554.838174</v>
      </c>
      <c r="H50" s="221">
        <f t="shared" si="1"/>
        <v>-0.215123139239312</v>
      </c>
      <c r="I50" s="224"/>
    </row>
    <row r="51" s="204" customFormat="1" ht="22" customHeight="1" spans="1:9">
      <c r="A51" s="217">
        <v>2010802</v>
      </c>
      <c r="B51" s="201" t="s">
        <v>113</v>
      </c>
      <c r="C51" s="217">
        <v>680.51</v>
      </c>
      <c r="D51" s="217">
        <v>680.51</v>
      </c>
      <c r="E51" s="217">
        <v>518.919667</v>
      </c>
      <c r="F51" s="221">
        <f t="shared" si="0"/>
        <v>0.762545248416629</v>
      </c>
      <c r="G51" s="217">
        <v>565.065741</v>
      </c>
      <c r="H51" s="221">
        <f t="shared" si="1"/>
        <v>-0.0816649650681972</v>
      </c>
      <c r="I51" s="224"/>
    </row>
    <row r="52" s="204" customFormat="1" ht="22" customHeight="1" spans="1:9">
      <c r="A52" s="217">
        <v>2010804</v>
      </c>
      <c r="B52" s="201" t="s">
        <v>153</v>
      </c>
      <c r="C52" s="217">
        <v>371.88</v>
      </c>
      <c r="D52" s="217">
        <v>371.88</v>
      </c>
      <c r="E52" s="217">
        <v>171.8411</v>
      </c>
      <c r="F52" s="221">
        <f t="shared" si="0"/>
        <v>0.46208750134452</v>
      </c>
      <c r="G52" s="217">
        <v>192</v>
      </c>
      <c r="H52" s="221">
        <f t="shared" si="1"/>
        <v>-0.104994270833333</v>
      </c>
      <c r="I52" s="224"/>
    </row>
    <row r="53" s="204" customFormat="1" ht="22" customHeight="1" spans="1:9">
      <c r="A53" s="217">
        <v>20110</v>
      </c>
      <c r="B53" s="201" t="s">
        <v>154</v>
      </c>
      <c r="C53" s="217">
        <v>14608.81</v>
      </c>
      <c r="D53" s="217">
        <v>20608.81</v>
      </c>
      <c r="E53" s="217">
        <v>18979.156341</v>
      </c>
      <c r="F53" s="221">
        <f t="shared" si="0"/>
        <v>0.920924417324436</v>
      </c>
      <c r="G53" s="217">
        <v>2174.721745</v>
      </c>
      <c r="H53" s="221">
        <f t="shared" si="1"/>
        <v>7.7271653877724</v>
      </c>
      <c r="I53" s="224"/>
    </row>
    <row r="54" s="204" customFormat="1" ht="22" customHeight="1" spans="1:9">
      <c r="A54" s="217">
        <v>2011001</v>
      </c>
      <c r="B54" s="201" t="s">
        <v>112</v>
      </c>
      <c r="C54" s="217">
        <v>2006.21</v>
      </c>
      <c r="D54" s="217">
        <v>2006.21</v>
      </c>
      <c r="E54" s="217">
        <v>2102.884933</v>
      </c>
      <c r="F54" s="221">
        <f t="shared" si="0"/>
        <v>1.04818784324672</v>
      </c>
      <c r="G54" s="217">
        <v>2172.044145</v>
      </c>
      <c r="H54" s="221">
        <f t="shared" si="1"/>
        <v>-0.0318406106796693</v>
      </c>
      <c r="I54" s="224"/>
    </row>
    <row r="55" s="204" customFormat="1" ht="49" customHeight="1" spans="1:9">
      <c r="A55" s="217">
        <v>2011008</v>
      </c>
      <c r="B55" s="201" t="s">
        <v>155</v>
      </c>
      <c r="C55" s="217">
        <v>12600</v>
      </c>
      <c r="D55" s="217">
        <v>18600</v>
      </c>
      <c r="E55" s="217">
        <v>16873.671408</v>
      </c>
      <c r="F55" s="221">
        <f t="shared" si="0"/>
        <v>0.90718663483871</v>
      </c>
      <c r="G55" s="217">
        <v>0</v>
      </c>
      <c r="H55" s="221" t="str">
        <f t="shared" si="1"/>
        <v>※</v>
      </c>
      <c r="I55" s="224" t="s">
        <v>156</v>
      </c>
    </row>
    <row r="56" s="204" customFormat="1" ht="22" customHeight="1" spans="1:9">
      <c r="A56" s="217">
        <v>2011099</v>
      </c>
      <c r="B56" s="201" t="s">
        <v>157</v>
      </c>
      <c r="C56" s="217">
        <v>2.6</v>
      </c>
      <c r="D56" s="217">
        <v>2.6</v>
      </c>
      <c r="E56" s="217">
        <v>2.6</v>
      </c>
      <c r="F56" s="221">
        <f t="shared" si="0"/>
        <v>1</v>
      </c>
      <c r="G56" s="217">
        <v>2.6776</v>
      </c>
      <c r="H56" s="221">
        <f t="shared" si="1"/>
        <v>-0.0289811771735883</v>
      </c>
      <c r="I56" s="224"/>
    </row>
    <row r="57" s="204" customFormat="1" ht="22" customHeight="1" spans="1:9">
      <c r="A57" s="217">
        <v>20111</v>
      </c>
      <c r="B57" s="201" t="s">
        <v>158</v>
      </c>
      <c r="C57" s="217">
        <v>5472.98</v>
      </c>
      <c r="D57" s="217">
        <v>5472.98</v>
      </c>
      <c r="E57" s="217">
        <v>5087.83254</v>
      </c>
      <c r="F57" s="221">
        <f t="shared" si="0"/>
        <v>0.929627468033868</v>
      </c>
      <c r="G57" s="217">
        <v>5288.943468</v>
      </c>
      <c r="H57" s="221">
        <f t="shared" si="1"/>
        <v>-0.0380247830624004</v>
      </c>
      <c r="I57" s="224"/>
    </row>
    <row r="58" s="204" customFormat="1" ht="22" customHeight="1" spans="1:9">
      <c r="A58" s="217">
        <v>2011101</v>
      </c>
      <c r="B58" s="201" t="s">
        <v>112</v>
      </c>
      <c r="C58" s="217">
        <v>2042.18</v>
      </c>
      <c r="D58" s="217">
        <v>2042.18</v>
      </c>
      <c r="E58" s="217">
        <v>2704.688868</v>
      </c>
      <c r="F58" s="221">
        <f t="shared" si="0"/>
        <v>1.32441257283883</v>
      </c>
      <c r="G58" s="217">
        <v>2274.902576</v>
      </c>
      <c r="H58" s="221">
        <f t="shared" si="1"/>
        <v>0.188925141909022</v>
      </c>
      <c r="I58" s="224"/>
    </row>
    <row r="59" s="204" customFormat="1" ht="22" customHeight="1" spans="1:9">
      <c r="A59" s="217">
        <v>2011102</v>
      </c>
      <c r="B59" s="201" t="s">
        <v>113</v>
      </c>
      <c r="C59" s="217">
        <v>2063.34</v>
      </c>
      <c r="D59" s="217">
        <v>2063.34</v>
      </c>
      <c r="E59" s="217">
        <v>1680.482512</v>
      </c>
      <c r="F59" s="221">
        <f t="shared" si="0"/>
        <v>0.814447697422625</v>
      </c>
      <c r="G59" s="217">
        <v>1886.402167</v>
      </c>
      <c r="H59" s="221">
        <f t="shared" si="1"/>
        <v>-0.10915999705804</v>
      </c>
      <c r="I59" s="226"/>
    </row>
    <row r="60" s="204" customFormat="1" ht="22" customHeight="1" spans="1:9">
      <c r="A60" s="217">
        <v>2011150</v>
      </c>
      <c r="B60" s="201" t="s">
        <v>120</v>
      </c>
      <c r="C60" s="217">
        <v>102.58</v>
      </c>
      <c r="D60" s="217">
        <v>102.58</v>
      </c>
      <c r="E60" s="217">
        <v>87.50284</v>
      </c>
      <c r="F60" s="221">
        <f t="shared" si="0"/>
        <v>0.853020471826867</v>
      </c>
      <c r="G60" s="217">
        <v>228.648443</v>
      </c>
      <c r="H60" s="221">
        <f t="shared" si="1"/>
        <v>-0.617304019865991</v>
      </c>
      <c r="I60" s="224"/>
    </row>
    <row r="61" s="204" customFormat="1" ht="22" customHeight="1" spans="1:9">
      <c r="A61" s="217">
        <v>2011199</v>
      </c>
      <c r="B61" s="201" t="s">
        <v>159</v>
      </c>
      <c r="C61" s="217">
        <v>1264.88</v>
      </c>
      <c r="D61" s="217">
        <v>1264.88</v>
      </c>
      <c r="E61" s="217">
        <v>615.15832</v>
      </c>
      <c r="F61" s="221">
        <f t="shared" si="0"/>
        <v>0.48633729681867</v>
      </c>
      <c r="G61" s="217">
        <v>898.990282</v>
      </c>
      <c r="H61" s="221">
        <f t="shared" si="1"/>
        <v>-0.31572305917318</v>
      </c>
      <c r="I61" s="224"/>
    </row>
    <row r="62" s="204" customFormat="1" ht="22" customHeight="1" spans="1:9">
      <c r="A62" s="217">
        <v>20113</v>
      </c>
      <c r="B62" s="201" t="s">
        <v>160</v>
      </c>
      <c r="C62" s="217">
        <v>54579.94</v>
      </c>
      <c r="D62" s="217">
        <v>201967.21</v>
      </c>
      <c r="E62" s="217">
        <v>213010.742774</v>
      </c>
      <c r="F62" s="221">
        <f t="shared" si="0"/>
        <v>1.05467983032493</v>
      </c>
      <c r="G62" s="217">
        <v>255402.653442</v>
      </c>
      <c r="H62" s="221">
        <f t="shared" si="1"/>
        <v>-0.165980697916386</v>
      </c>
      <c r="I62" s="225"/>
    </row>
    <row r="63" s="204" customFormat="1" ht="22" customHeight="1" spans="1:9">
      <c r="A63" s="217">
        <v>2011301</v>
      </c>
      <c r="B63" s="201" t="s">
        <v>112</v>
      </c>
      <c r="C63" s="217">
        <v>819.23</v>
      </c>
      <c r="D63" s="217">
        <v>819.23</v>
      </c>
      <c r="E63" s="217">
        <v>837.734881</v>
      </c>
      <c r="F63" s="221">
        <f t="shared" si="0"/>
        <v>1.0225881388621</v>
      </c>
      <c r="G63" s="217">
        <v>962.889067</v>
      </c>
      <c r="H63" s="221">
        <f t="shared" si="1"/>
        <v>-0.129977782788555</v>
      </c>
      <c r="I63" s="224"/>
    </row>
    <row r="64" s="204" customFormat="1" ht="22" customHeight="1" spans="1:9">
      <c r="A64" s="217">
        <v>2011302</v>
      </c>
      <c r="B64" s="201" t="s">
        <v>113</v>
      </c>
      <c r="C64" s="217">
        <v>610.84</v>
      </c>
      <c r="D64" s="217">
        <v>610.84</v>
      </c>
      <c r="E64" s="217">
        <v>732.285912</v>
      </c>
      <c r="F64" s="221">
        <f t="shared" si="0"/>
        <v>1.19881787702181</v>
      </c>
      <c r="G64" s="217">
        <v>433.807564</v>
      </c>
      <c r="H64" s="221">
        <f t="shared" si="1"/>
        <v>0.688043208024838</v>
      </c>
      <c r="I64" s="226"/>
    </row>
    <row r="65" s="204" customFormat="1" ht="22" customHeight="1" spans="1:9">
      <c r="A65" s="217">
        <v>2011308</v>
      </c>
      <c r="B65" s="201" t="s">
        <v>161</v>
      </c>
      <c r="C65" s="217">
        <v>16201</v>
      </c>
      <c r="D65" s="217">
        <v>133136.69</v>
      </c>
      <c r="E65" s="217">
        <v>133247.733652</v>
      </c>
      <c r="F65" s="221">
        <f t="shared" si="0"/>
        <v>1.00083405747882</v>
      </c>
      <c r="G65" s="217">
        <v>218159.418012</v>
      </c>
      <c r="H65" s="221">
        <f t="shared" si="1"/>
        <v>-0.389218513386983</v>
      </c>
      <c r="I65" s="224" t="s">
        <v>162</v>
      </c>
    </row>
    <row r="66" s="204" customFormat="1" ht="22" customHeight="1" spans="1:9">
      <c r="A66" s="217">
        <v>2011350</v>
      </c>
      <c r="B66" s="201" t="s">
        <v>120</v>
      </c>
      <c r="C66" s="217">
        <v>766.5</v>
      </c>
      <c r="D66" s="217">
        <v>766.5</v>
      </c>
      <c r="E66" s="217">
        <v>726.989664</v>
      </c>
      <c r="F66" s="221">
        <f t="shared" si="0"/>
        <v>0.948453573385518</v>
      </c>
      <c r="G66" s="217">
        <v>916.980095</v>
      </c>
      <c r="H66" s="221">
        <f t="shared" si="1"/>
        <v>-0.20719144508802</v>
      </c>
      <c r="I66" s="224"/>
    </row>
    <row r="67" s="204" customFormat="1" ht="22" customHeight="1" spans="1:9">
      <c r="A67" s="217">
        <v>2011399</v>
      </c>
      <c r="B67" s="201" t="s">
        <v>163</v>
      </c>
      <c r="C67" s="217">
        <v>36182.37</v>
      </c>
      <c r="D67" s="217">
        <v>66633.95</v>
      </c>
      <c r="E67" s="217">
        <v>77465.998665</v>
      </c>
      <c r="F67" s="221">
        <f t="shared" si="0"/>
        <v>1.16256050654359</v>
      </c>
      <c r="G67" s="217">
        <v>34929.558704</v>
      </c>
      <c r="H67" s="221">
        <f t="shared" si="1"/>
        <v>1.21777776585906</v>
      </c>
      <c r="I67" s="224" t="s">
        <v>164</v>
      </c>
    </row>
    <row r="68" s="204" customFormat="1" ht="22" customHeight="1" spans="1:9">
      <c r="A68" s="217">
        <v>20123</v>
      </c>
      <c r="B68" s="201" t="s">
        <v>165</v>
      </c>
      <c r="C68" s="217">
        <v>125</v>
      </c>
      <c r="D68" s="217">
        <v>125</v>
      </c>
      <c r="E68" s="217">
        <v>124.7268</v>
      </c>
      <c r="F68" s="221">
        <f t="shared" ref="F68:F131" si="2">IFERROR(E68/D68,"※")</f>
        <v>0.9978144</v>
      </c>
      <c r="G68" s="217">
        <v>118.2378</v>
      </c>
      <c r="H68" s="221">
        <f t="shared" ref="H68:H131" si="3">IFERROR(E68/G68-1,"※")</f>
        <v>0.0548809264042465</v>
      </c>
      <c r="I68" s="224"/>
    </row>
    <row r="69" s="204" customFormat="1" ht="22" customHeight="1" spans="1:9">
      <c r="A69" s="217">
        <v>2012304</v>
      </c>
      <c r="B69" s="201" t="s">
        <v>166</v>
      </c>
      <c r="C69" s="217">
        <v>125</v>
      </c>
      <c r="D69" s="217">
        <v>125</v>
      </c>
      <c r="E69" s="217">
        <v>124.7268</v>
      </c>
      <c r="F69" s="221">
        <f t="shared" si="2"/>
        <v>0.9978144</v>
      </c>
      <c r="G69" s="217">
        <v>118.2378</v>
      </c>
      <c r="H69" s="221">
        <f t="shared" si="3"/>
        <v>0.0548809264042465</v>
      </c>
      <c r="I69" s="224"/>
    </row>
    <row r="70" s="204" customFormat="1" ht="22" customHeight="1" spans="1:9">
      <c r="A70" s="217">
        <v>20125</v>
      </c>
      <c r="B70" s="201" t="s">
        <v>167</v>
      </c>
      <c r="C70" s="217">
        <v>585</v>
      </c>
      <c r="D70" s="217">
        <v>585</v>
      </c>
      <c r="E70" s="217">
        <v>979.641712</v>
      </c>
      <c r="F70" s="221">
        <f t="shared" si="2"/>
        <v>1.67460121709402</v>
      </c>
      <c r="G70" s="217">
        <v>541.663199</v>
      </c>
      <c r="H70" s="221">
        <f t="shared" si="3"/>
        <v>0.808580892718171</v>
      </c>
      <c r="I70" s="224"/>
    </row>
    <row r="71" s="204" customFormat="1" ht="22" customHeight="1" spans="1:9">
      <c r="A71" s="217">
        <v>2012504</v>
      </c>
      <c r="B71" s="201" t="s">
        <v>168</v>
      </c>
      <c r="C71" s="217">
        <v>585</v>
      </c>
      <c r="D71" s="217">
        <v>585</v>
      </c>
      <c r="E71" s="217">
        <v>979.641712</v>
      </c>
      <c r="F71" s="221">
        <f t="shared" si="2"/>
        <v>1.67460121709402</v>
      </c>
      <c r="G71" s="217">
        <v>516.169599</v>
      </c>
      <c r="H71" s="221">
        <f t="shared" si="3"/>
        <v>0.897906645214881</v>
      </c>
      <c r="I71" s="224"/>
    </row>
    <row r="72" s="204" customFormat="1" ht="22" customHeight="1" spans="1:9">
      <c r="A72" s="217">
        <v>2012505</v>
      </c>
      <c r="B72" s="201" t="s">
        <v>169</v>
      </c>
      <c r="C72" s="217">
        <v>0</v>
      </c>
      <c r="D72" s="217">
        <v>0</v>
      </c>
      <c r="E72" s="217">
        <v>0</v>
      </c>
      <c r="F72" s="221" t="str">
        <f t="shared" si="2"/>
        <v>※</v>
      </c>
      <c r="G72" s="217">
        <v>25.4936</v>
      </c>
      <c r="H72" s="221">
        <f t="shared" si="3"/>
        <v>-1</v>
      </c>
      <c r="I72" s="224"/>
    </row>
    <row r="73" s="204" customFormat="1" ht="22" customHeight="1" spans="1:9">
      <c r="A73" s="217">
        <v>20126</v>
      </c>
      <c r="B73" s="201" t="s">
        <v>170</v>
      </c>
      <c r="C73" s="217">
        <v>12485.6</v>
      </c>
      <c r="D73" s="217">
        <v>12485.6</v>
      </c>
      <c r="E73" s="217">
        <v>8851.292754</v>
      </c>
      <c r="F73" s="221">
        <f t="shared" si="2"/>
        <v>0.708920096270904</v>
      </c>
      <c r="G73" s="217">
        <v>3.7825</v>
      </c>
      <c r="H73" s="221">
        <f t="shared" si="3"/>
        <v>2339.06417818903</v>
      </c>
      <c r="I73" s="224"/>
    </row>
    <row r="74" s="204" customFormat="1" ht="22" customHeight="1" spans="1:9">
      <c r="A74" s="217">
        <v>2012602</v>
      </c>
      <c r="B74" s="201" t="s">
        <v>113</v>
      </c>
      <c r="C74" s="217">
        <v>11.92</v>
      </c>
      <c r="D74" s="217">
        <v>11.92</v>
      </c>
      <c r="E74" s="217">
        <v>64.7315</v>
      </c>
      <c r="F74" s="221">
        <f t="shared" si="2"/>
        <v>5.43049496644295</v>
      </c>
      <c r="G74" s="217">
        <v>3.7825</v>
      </c>
      <c r="H74" s="221">
        <f t="shared" si="3"/>
        <v>16.1134170522141</v>
      </c>
      <c r="I74" s="224"/>
    </row>
    <row r="75" s="204" customFormat="1" ht="22" customHeight="1" spans="1:9">
      <c r="A75" s="217">
        <v>2012603</v>
      </c>
      <c r="B75" s="201" t="s">
        <v>128</v>
      </c>
      <c r="C75" s="217">
        <v>0</v>
      </c>
      <c r="D75" s="217">
        <v>0</v>
      </c>
      <c r="E75" s="217">
        <v>11.240718</v>
      </c>
      <c r="F75" s="221" t="str">
        <f t="shared" si="2"/>
        <v>※</v>
      </c>
      <c r="G75" s="217">
        <v>0</v>
      </c>
      <c r="H75" s="221" t="str">
        <f t="shared" si="3"/>
        <v>※</v>
      </c>
      <c r="I75" s="224"/>
    </row>
    <row r="76" s="204" customFormat="1" ht="31" customHeight="1" spans="1:9">
      <c r="A76" s="217">
        <v>2012604</v>
      </c>
      <c r="B76" s="201" t="s">
        <v>171</v>
      </c>
      <c r="C76" s="217">
        <v>12473.68</v>
      </c>
      <c r="D76" s="217">
        <v>12473.68</v>
      </c>
      <c r="E76" s="217">
        <v>8775.320536</v>
      </c>
      <c r="F76" s="221">
        <f t="shared" si="2"/>
        <v>0.70350694710783</v>
      </c>
      <c r="G76" s="217">
        <v>0</v>
      </c>
      <c r="H76" s="221" t="str">
        <f t="shared" si="3"/>
        <v>※</v>
      </c>
      <c r="I76" s="224" t="s">
        <v>172</v>
      </c>
    </row>
    <row r="77" s="204" customFormat="1" ht="22" customHeight="1" spans="1:9">
      <c r="A77" s="217">
        <v>20128</v>
      </c>
      <c r="B77" s="201" t="s">
        <v>173</v>
      </c>
      <c r="C77" s="217">
        <v>779.67</v>
      </c>
      <c r="D77" s="217">
        <v>779.67</v>
      </c>
      <c r="E77" s="217">
        <v>774.884963</v>
      </c>
      <c r="F77" s="221">
        <f t="shared" si="2"/>
        <v>0.993862740646684</v>
      </c>
      <c r="G77" s="217">
        <v>1021.384797</v>
      </c>
      <c r="H77" s="221">
        <f t="shared" si="3"/>
        <v>-0.241338851649267</v>
      </c>
      <c r="I77" s="224"/>
    </row>
    <row r="78" s="204" customFormat="1" ht="22" customHeight="1" spans="1:9">
      <c r="A78" s="217">
        <v>2012801</v>
      </c>
      <c r="B78" s="201" t="s">
        <v>112</v>
      </c>
      <c r="C78" s="217">
        <v>217.21</v>
      </c>
      <c r="D78" s="217">
        <v>217.21</v>
      </c>
      <c r="E78" s="217">
        <v>272.928701</v>
      </c>
      <c r="F78" s="221">
        <f t="shared" si="2"/>
        <v>1.25651996224852</v>
      </c>
      <c r="G78" s="217">
        <v>258.161117</v>
      </c>
      <c r="H78" s="221">
        <f t="shared" si="3"/>
        <v>0.0572029753032095</v>
      </c>
      <c r="I78" s="224"/>
    </row>
    <row r="79" s="204" customFormat="1" ht="22" customHeight="1" spans="1:9">
      <c r="A79" s="217">
        <v>2012802</v>
      </c>
      <c r="B79" s="201" t="s">
        <v>113</v>
      </c>
      <c r="C79" s="217">
        <v>154.16</v>
      </c>
      <c r="D79" s="217">
        <v>154.16</v>
      </c>
      <c r="E79" s="217">
        <v>140.297517</v>
      </c>
      <c r="F79" s="221">
        <f t="shared" si="2"/>
        <v>0.910077302802283</v>
      </c>
      <c r="G79" s="217">
        <v>134.495297</v>
      </c>
      <c r="H79" s="221">
        <f t="shared" si="3"/>
        <v>0.0431406906369374</v>
      </c>
      <c r="I79" s="224"/>
    </row>
    <row r="80" s="204" customFormat="1" ht="22" customHeight="1" spans="1:9">
      <c r="A80" s="217">
        <v>2012850</v>
      </c>
      <c r="B80" s="201" t="s">
        <v>120</v>
      </c>
      <c r="C80" s="217">
        <v>3.15</v>
      </c>
      <c r="D80" s="217">
        <v>3.15</v>
      </c>
      <c r="E80" s="217">
        <v>2.310223</v>
      </c>
      <c r="F80" s="221">
        <f t="shared" si="2"/>
        <v>0.733404126984127</v>
      </c>
      <c r="G80" s="217">
        <v>0</v>
      </c>
      <c r="H80" s="221" t="str">
        <f t="shared" si="3"/>
        <v>※</v>
      </c>
      <c r="I80" s="226"/>
    </row>
    <row r="81" s="204" customFormat="1" ht="31" customHeight="1" spans="1:9">
      <c r="A81" s="217">
        <v>2012899</v>
      </c>
      <c r="B81" s="201" t="s">
        <v>174</v>
      </c>
      <c r="C81" s="217">
        <v>405.15</v>
      </c>
      <c r="D81" s="217">
        <v>405.15</v>
      </c>
      <c r="E81" s="217">
        <v>359.348522</v>
      </c>
      <c r="F81" s="221">
        <f t="shared" si="2"/>
        <v>0.886951800567691</v>
      </c>
      <c r="G81" s="217">
        <v>628.728383</v>
      </c>
      <c r="H81" s="221">
        <f t="shared" si="3"/>
        <v>-0.428451885239608</v>
      </c>
      <c r="I81" s="224"/>
    </row>
    <row r="82" s="204" customFormat="1" ht="22" customHeight="1" spans="1:9">
      <c r="A82" s="217">
        <v>20129</v>
      </c>
      <c r="B82" s="201" t="s">
        <v>175</v>
      </c>
      <c r="C82" s="217">
        <v>8760.78</v>
      </c>
      <c r="D82" s="217">
        <v>8760.78</v>
      </c>
      <c r="E82" s="217">
        <v>7753.610049</v>
      </c>
      <c r="F82" s="221">
        <f t="shared" si="2"/>
        <v>0.885036497777595</v>
      </c>
      <c r="G82" s="217">
        <v>9260.057575</v>
      </c>
      <c r="H82" s="221">
        <f t="shared" si="3"/>
        <v>-0.162682306648617</v>
      </c>
      <c r="I82" s="224"/>
    </row>
    <row r="83" s="204" customFormat="1" ht="22" customHeight="1" spans="1:9">
      <c r="A83" s="217">
        <v>2012901</v>
      </c>
      <c r="B83" s="201" t="s">
        <v>112</v>
      </c>
      <c r="C83" s="217">
        <v>3196.85</v>
      </c>
      <c r="D83" s="217">
        <v>3196.85</v>
      </c>
      <c r="E83" s="217">
        <v>3230.213246</v>
      </c>
      <c r="F83" s="221">
        <f t="shared" si="2"/>
        <v>1.0104362875956</v>
      </c>
      <c r="G83" s="217">
        <v>3374.519359</v>
      </c>
      <c r="H83" s="221">
        <f t="shared" si="3"/>
        <v>-0.0427634568505671</v>
      </c>
      <c r="I83" s="224"/>
    </row>
    <row r="84" s="204" customFormat="1" ht="22" customHeight="1" spans="1:9">
      <c r="A84" s="217">
        <v>2012902</v>
      </c>
      <c r="B84" s="201" t="s">
        <v>113</v>
      </c>
      <c r="C84" s="217">
        <v>822.73</v>
      </c>
      <c r="D84" s="217">
        <v>822.73</v>
      </c>
      <c r="E84" s="217">
        <v>721.627722</v>
      </c>
      <c r="F84" s="221">
        <f t="shared" si="2"/>
        <v>0.8771136606177</v>
      </c>
      <c r="G84" s="217">
        <v>703.179902</v>
      </c>
      <c r="H84" s="221">
        <f t="shared" si="3"/>
        <v>0.0262348510637609</v>
      </c>
      <c r="I84" s="226"/>
    </row>
    <row r="85" s="204" customFormat="1" ht="22" customHeight="1" spans="1:9">
      <c r="A85" s="217">
        <v>2012950</v>
      </c>
      <c r="B85" s="201" t="s">
        <v>120</v>
      </c>
      <c r="C85" s="217">
        <v>733.38</v>
      </c>
      <c r="D85" s="217">
        <v>733.38</v>
      </c>
      <c r="E85" s="217">
        <v>695.831791</v>
      </c>
      <c r="F85" s="221">
        <f t="shared" si="2"/>
        <v>0.948801154926505</v>
      </c>
      <c r="G85" s="217">
        <v>736.770867</v>
      </c>
      <c r="H85" s="221">
        <f t="shared" si="3"/>
        <v>-0.055565546676264</v>
      </c>
      <c r="I85" s="224"/>
    </row>
    <row r="86" s="204" customFormat="1" ht="31" customHeight="1" spans="1:9">
      <c r="A86" s="217">
        <v>2012999</v>
      </c>
      <c r="B86" s="201" t="s">
        <v>176</v>
      </c>
      <c r="C86" s="217">
        <v>4007.82</v>
      </c>
      <c r="D86" s="217">
        <v>4007.82</v>
      </c>
      <c r="E86" s="217">
        <v>3105.93729</v>
      </c>
      <c r="F86" s="221">
        <f t="shared" si="2"/>
        <v>0.774969257601389</v>
      </c>
      <c r="G86" s="217">
        <v>4445.587447</v>
      </c>
      <c r="H86" s="221">
        <f t="shared" si="3"/>
        <v>-0.301343787063289</v>
      </c>
      <c r="I86" s="224" t="s">
        <v>177</v>
      </c>
    </row>
    <row r="87" s="204" customFormat="1" ht="31" customHeight="1" spans="1:9">
      <c r="A87" s="217">
        <v>20131</v>
      </c>
      <c r="B87" s="201" t="s">
        <v>178</v>
      </c>
      <c r="C87" s="217">
        <v>286.12</v>
      </c>
      <c r="D87" s="217">
        <v>286.12</v>
      </c>
      <c r="E87" s="217">
        <v>225.773763</v>
      </c>
      <c r="F87" s="221">
        <f t="shared" si="2"/>
        <v>0.78908766601426</v>
      </c>
      <c r="G87" s="217">
        <v>45.349656</v>
      </c>
      <c r="H87" s="221">
        <f t="shared" si="3"/>
        <v>3.97851103876069</v>
      </c>
      <c r="I87" s="226"/>
    </row>
    <row r="88" s="204" customFormat="1" ht="22" customHeight="1" spans="1:9">
      <c r="A88" s="217">
        <v>2013150</v>
      </c>
      <c r="B88" s="201" t="s">
        <v>120</v>
      </c>
      <c r="C88" s="217">
        <v>286.12</v>
      </c>
      <c r="D88" s="217">
        <v>286.12</v>
      </c>
      <c r="E88" s="217">
        <v>225.773763</v>
      </c>
      <c r="F88" s="221">
        <f t="shared" si="2"/>
        <v>0.78908766601426</v>
      </c>
      <c r="G88" s="217">
        <v>45.349656</v>
      </c>
      <c r="H88" s="221">
        <f t="shared" si="3"/>
        <v>3.97851103876069</v>
      </c>
      <c r="I88" s="224"/>
    </row>
    <row r="89" s="204" customFormat="1" ht="22" customHeight="1" spans="1:9">
      <c r="A89" s="217">
        <v>20132</v>
      </c>
      <c r="B89" s="201" t="s">
        <v>179</v>
      </c>
      <c r="C89" s="217">
        <v>7465.84</v>
      </c>
      <c r="D89" s="217">
        <v>7465.84</v>
      </c>
      <c r="E89" s="217">
        <v>8903.123313</v>
      </c>
      <c r="F89" s="221">
        <f t="shared" si="2"/>
        <v>1.1925146149663</v>
      </c>
      <c r="G89" s="217">
        <v>7360.519452</v>
      </c>
      <c r="H89" s="221">
        <f t="shared" si="3"/>
        <v>0.209578124351107</v>
      </c>
      <c r="I89" s="224"/>
    </row>
    <row r="90" s="204" customFormat="1" ht="31" customHeight="1" spans="1:9">
      <c r="A90" s="217">
        <v>2013201</v>
      </c>
      <c r="B90" s="201" t="s">
        <v>112</v>
      </c>
      <c r="C90" s="217">
        <v>2051.86</v>
      </c>
      <c r="D90" s="217">
        <v>2051.86</v>
      </c>
      <c r="E90" s="217">
        <v>2416.061312</v>
      </c>
      <c r="F90" s="221">
        <f t="shared" si="2"/>
        <v>1.17749812950201</v>
      </c>
      <c r="G90" s="217">
        <v>1843.628136</v>
      </c>
      <c r="H90" s="221">
        <f t="shared" si="3"/>
        <v>0.310492753295668</v>
      </c>
      <c r="I90" s="224" t="s">
        <v>180</v>
      </c>
    </row>
    <row r="91" s="204" customFormat="1" ht="22" customHeight="1" spans="1:9">
      <c r="A91" s="217">
        <v>2013202</v>
      </c>
      <c r="B91" s="201" t="s">
        <v>113</v>
      </c>
      <c r="C91" s="217">
        <v>1145.49</v>
      </c>
      <c r="D91" s="217">
        <v>1145.49</v>
      </c>
      <c r="E91" s="217">
        <v>1079.495655</v>
      </c>
      <c r="F91" s="221">
        <f t="shared" si="2"/>
        <v>0.942387672524422</v>
      </c>
      <c r="G91" s="217">
        <v>986.622433</v>
      </c>
      <c r="H91" s="221">
        <f t="shared" si="3"/>
        <v>0.0941324856334378</v>
      </c>
      <c r="I91" s="224"/>
    </row>
    <row r="92" s="204" customFormat="1" ht="22" customHeight="1" spans="1:9">
      <c r="A92" s="217">
        <v>2013299</v>
      </c>
      <c r="B92" s="201" t="s">
        <v>181</v>
      </c>
      <c r="C92" s="217">
        <v>4268.49</v>
      </c>
      <c r="D92" s="217">
        <v>4268.49</v>
      </c>
      <c r="E92" s="217">
        <v>5407.566346</v>
      </c>
      <c r="F92" s="221">
        <f t="shared" si="2"/>
        <v>1.26685697893166</v>
      </c>
      <c r="G92" s="217">
        <v>4530.268883</v>
      </c>
      <c r="H92" s="221">
        <f t="shared" si="3"/>
        <v>0.193652404671186</v>
      </c>
      <c r="I92" s="224"/>
    </row>
    <row r="93" s="204" customFormat="1" ht="22" customHeight="1" spans="1:9">
      <c r="A93" s="217">
        <v>20133</v>
      </c>
      <c r="B93" s="201" t="s">
        <v>182</v>
      </c>
      <c r="C93" s="217">
        <v>4691.423</v>
      </c>
      <c r="D93" s="217">
        <v>4691.423</v>
      </c>
      <c r="E93" s="217">
        <v>5609.538103</v>
      </c>
      <c r="F93" s="221">
        <f t="shared" si="2"/>
        <v>1.19570077202589</v>
      </c>
      <c r="G93" s="217">
        <v>4950.430602</v>
      </c>
      <c r="H93" s="221">
        <f t="shared" si="3"/>
        <v>0.1331414484901</v>
      </c>
      <c r="I93" s="224"/>
    </row>
    <row r="94" s="204" customFormat="1" ht="22" customHeight="1" spans="1:9">
      <c r="A94" s="217">
        <v>2013301</v>
      </c>
      <c r="B94" s="201" t="s">
        <v>112</v>
      </c>
      <c r="C94" s="217">
        <v>706.24</v>
      </c>
      <c r="D94" s="217">
        <v>706.24</v>
      </c>
      <c r="E94" s="217">
        <v>828.945317</v>
      </c>
      <c r="F94" s="221">
        <f t="shared" si="2"/>
        <v>1.17374450186905</v>
      </c>
      <c r="G94" s="217">
        <v>1174.382443</v>
      </c>
      <c r="H94" s="221">
        <f t="shared" si="3"/>
        <v>-0.294143639543494</v>
      </c>
      <c r="I94" s="224"/>
    </row>
    <row r="95" s="204" customFormat="1" ht="22" customHeight="1" spans="1:9">
      <c r="A95" s="217">
        <v>2013302</v>
      </c>
      <c r="B95" s="201" t="s">
        <v>113</v>
      </c>
      <c r="C95" s="217">
        <v>455.08</v>
      </c>
      <c r="D95" s="217">
        <v>455.08</v>
      </c>
      <c r="E95" s="217">
        <v>470.683872</v>
      </c>
      <c r="F95" s="221">
        <f t="shared" si="2"/>
        <v>1.03428819548211</v>
      </c>
      <c r="G95" s="217">
        <v>358.950154</v>
      </c>
      <c r="H95" s="221">
        <f t="shared" si="3"/>
        <v>0.311279203407167</v>
      </c>
      <c r="I95" s="224"/>
    </row>
    <row r="96" s="204" customFormat="1" ht="22" customHeight="1" spans="1:9">
      <c r="A96" s="217">
        <v>2013350</v>
      </c>
      <c r="B96" s="201" t="s">
        <v>120</v>
      </c>
      <c r="C96" s="217">
        <v>154.99</v>
      </c>
      <c r="D96" s="217">
        <v>154.99</v>
      </c>
      <c r="E96" s="217">
        <v>156.915471</v>
      </c>
      <c r="F96" s="221">
        <f t="shared" si="2"/>
        <v>1.01242319504484</v>
      </c>
      <c r="G96" s="217">
        <v>197.503652</v>
      </c>
      <c r="H96" s="221">
        <f t="shared" si="3"/>
        <v>-0.205505977175551</v>
      </c>
      <c r="I96" s="224"/>
    </row>
    <row r="97" s="204" customFormat="1" ht="22" customHeight="1" spans="1:9">
      <c r="A97" s="217">
        <v>2013399</v>
      </c>
      <c r="B97" s="201" t="s">
        <v>183</v>
      </c>
      <c r="C97" s="217">
        <v>3375.113</v>
      </c>
      <c r="D97" s="217">
        <v>3375.113</v>
      </c>
      <c r="E97" s="217">
        <v>4152.993443</v>
      </c>
      <c r="F97" s="221">
        <f t="shared" si="2"/>
        <v>1.23047537756514</v>
      </c>
      <c r="G97" s="217">
        <v>3219.594353</v>
      </c>
      <c r="H97" s="221">
        <f t="shared" si="3"/>
        <v>0.289912016130313</v>
      </c>
      <c r="I97" s="224" t="s">
        <v>184</v>
      </c>
    </row>
    <row r="98" s="204" customFormat="1" ht="22" customHeight="1" spans="1:9">
      <c r="A98" s="217">
        <v>20134</v>
      </c>
      <c r="B98" s="201" t="s">
        <v>185</v>
      </c>
      <c r="C98" s="217">
        <v>1662.3</v>
      </c>
      <c r="D98" s="217">
        <v>1662.3</v>
      </c>
      <c r="E98" s="217">
        <v>1966.40198</v>
      </c>
      <c r="F98" s="221">
        <f t="shared" si="2"/>
        <v>1.18294049208927</v>
      </c>
      <c r="G98" s="217">
        <v>1475.74143</v>
      </c>
      <c r="H98" s="221">
        <f t="shared" si="3"/>
        <v>0.332484092419903</v>
      </c>
      <c r="I98" s="224"/>
    </row>
    <row r="99" s="204" customFormat="1" ht="22" customHeight="1" spans="1:9">
      <c r="A99" s="217">
        <v>2013401</v>
      </c>
      <c r="B99" s="201" t="s">
        <v>112</v>
      </c>
      <c r="C99" s="217">
        <v>646.94</v>
      </c>
      <c r="D99" s="217">
        <v>646.94</v>
      </c>
      <c r="E99" s="217">
        <v>655.634049</v>
      </c>
      <c r="F99" s="221">
        <f t="shared" si="2"/>
        <v>1.01343872538412</v>
      </c>
      <c r="G99" s="217">
        <v>679.207511</v>
      </c>
      <c r="H99" s="221">
        <f t="shared" si="3"/>
        <v>-0.0347073046428663</v>
      </c>
      <c r="I99" s="224"/>
    </row>
    <row r="100" s="204" customFormat="1" ht="22" customHeight="1" spans="1:9">
      <c r="A100" s="217">
        <v>2013402</v>
      </c>
      <c r="B100" s="201" t="s">
        <v>113</v>
      </c>
      <c r="C100" s="217">
        <v>380.68</v>
      </c>
      <c r="D100" s="217">
        <v>380.68</v>
      </c>
      <c r="E100" s="217">
        <v>355.734109</v>
      </c>
      <c r="F100" s="221">
        <f t="shared" si="2"/>
        <v>0.934470182305348</v>
      </c>
      <c r="G100" s="217">
        <v>344.489655</v>
      </c>
      <c r="H100" s="221">
        <f t="shared" si="3"/>
        <v>0.0326409047029292</v>
      </c>
      <c r="I100" s="224"/>
    </row>
    <row r="101" s="204" customFormat="1" ht="22" customHeight="1" spans="1:9">
      <c r="A101" s="217">
        <v>2013404</v>
      </c>
      <c r="B101" s="201" t="s">
        <v>186</v>
      </c>
      <c r="C101" s="217">
        <v>0</v>
      </c>
      <c r="D101" s="217">
        <v>0</v>
      </c>
      <c r="E101" s="217">
        <v>300</v>
      </c>
      <c r="F101" s="221" t="str">
        <f t="shared" si="2"/>
        <v>※</v>
      </c>
      <c r="G101" s="217">
        <v>35.8225</v>
      </c>
      <c r="H101" s="221">
        <f t="shared" si="3"/>
        <v>7.37462488659362</v>
      </c>
      <c r="I101" s="224"/>
    </row>
    <row r="102" s="204" customFormat="1" ht="22" customHeight="1" spans="1:9">
      <c r="A102" s="217">
        <v>2013405</v>
      </c>
      <c r="B102" s="201" t="s">
        <v>187</v>
      </c>
      <c r="C102" s="217">
        <v>102</v>
      </c>
      <c r="D102" s="217">
        <v>102</v>
      </c>
      <c r="E102" s="217">
        <v>101.497938</v>
      </c>
      <c r="F102" s="221">
        <f t="shared" si="2"/>
        <v>0.995077823529412</v>
      </c>
      <c r="G102" s="217">
        <v>52.944755</v>
      </c>
      <c r="H102" s="221">
        <f t="shared" si="3"/>
        <v>0.91705369115411</v>
      </c>
      <c r="I102" s="226"/>
    </row>
    <row r="103" s="204" customFormat="1" ht="22" customHeight="1" spans="1:9">
      <c r="A103" s="217">
        <v>2013499</v>
      </c>
      <c r="B103" s="201" t="s">
        <v>188</v>
      </c>
      <c r="C103" s="217">
        <v>532.68</v>
      </c>
      <c r="D103" s="217">
        <v>532.68</v>
      </c>
      <c r="E103" s="217">
        <v>553.535884</v>
      </c>
      <c r="F103" s="221">
        <f t="shared" si="2"/>
        <v>1.03915274461215</v>
      </c>
      <c r="G103" s="217">
        <v>363.277009</v>
      </c>
      <c r="H103" s="221">
        <f t="shared" si="3"/>
        <v>0.523729468935371</v>
      </c>
      <c r="I103" s="224"/>
    </row>
    <row r="104" s="204" customFormat="1" ht="22" customHeight="1" spans="1:9">
      <c r="A104" s="217">
        <v>20136</v>
      </c>
      <c r="B104" s="201" t="s">
        <v>189</v>
      </c>
      <c r="C104" s="217">
        <v>3278.91</v>
      </c>
      <c r="D104" s="217">
        <v>3278.91</v>
      </c>
      <c r="E104" s="217">
        <v>3087.257333</v>
      </c>
      <c r="F104" s="221">
        <f t="shared" si="2"/>
        <v>0.941549884870277</v>
      </c>
      <c r="G104" s="217">
        <v>5336.906429</v>
      </c>
      <c r="H104" s="221">
        <f t="shared" si="3"/>
        <v>-0.421526801327399</v>
      </c>
      <c r="I104" s="224"/>
    </row>
    <row r="105" s="204" customFormat="1" ht="22" customHeight="1" spans="1:9">
      <c r="A105" s="217">
        <v>2013601</v>
      </c>
      <c r="B105" s="201" t="s">
        <v>112</v>
      </c>
      <c r="C105" s="217">
        <v>1264.21</v>
      </c>
      <c r="D105" s="217">
        <v>1264.21</v>
      </c>
      <c r="E105" s="217">
        <v>1314.070036</v>
      </c>
      <c r="F105" s="221">
        <f t="shared" si="2"/>
        <v>1.03943967853442</v>
      </c>
      <c r="G105" s="217">
        <v>1346.163082</v>
      </c>
      <c r="H105" s="221">
        <f t="shared" si="3"/>
        <v>-0.0238403848903056</v>
      </c>
      <c r="I105" s="225"/>
    </row>
    <row r="106" s="204" customFormat="1" ht="22" customHeight="1" spans="1:9">
      <c r="A106" s="217">
        <v>2013602</v>
      </c>
      <c r="B106" s="201" t="s">
        <v>113</v>
      </c>
      <c r="C106" s="217">
        <v>619.54</v>
      </c>
      <c r="D106" s="217">
        <v>619.54</v>
      </c>
      <c r="E106" s="217">
        <v>503.679166</v>
      </c>
      <c r="F106" s="221">
        <f t="shared" si="2"/>
        <v>0.812988936953223</v>
      </c>
      <c r="G106" s="217">
        <v>991.653528</v>
      </c>
      <c r="H106" s="221">
        <f t="shared" si="3"/>
        <v>-0.492081506515852</v>
      </c>
      <c r="I106" s="226"/>
    </row>
    <row r="107" s="204" customFormat="1" ht="63" customHeight="1" spans="1:9">
      <c r="A107" s="217">
        <v>2013699</v>
      </c>
      <c r="B107" s="201" t="s">
        <v>190</v>
      </c>
      <c r="C107" s="217">
        <v>1395.16</v>
      </c>
      <c r="D107" s="217">
        <v>1395.16</v>
      </c>
      <c r="E107" s="217">
        <v>1269.508131</v>
      </c>
      <c r="F107" s="221">
        <f t="shared" si="2"/>
        <v>0.909937305398664</v>
      </c>
      <c r="G107" s="217">
        <v>2999.089819</v>
      </c>
      <c r="H107" s="221">
        <f t="shared" si="3"/>
        <v>-0.576702197127495</v>
      </c>
      <c r="I107" s="226" t="s">
        <v>191</v>
      </c>
    </row>
    <row r="108" s="203" customFormat="1" ht="22" customHeight="1" spans="1:9">
      <c r="A108" s="217">
        <v>20138</v>
      </c>
      <c r="B108" s="201" t="s">
        <v>192</v>
      </c>
      <c r="C108" s="217">
        <v>443.74</v>
      </c>
      <c r="D108" s="217">
        <v>443.74</v>
      </c>
      <c r="E108" s="217">
        <v>408.297963</v>
      </c>
      <c r="F108" s="221">
        <f t="shared" si="2"/>
        <v>0.920128820931176</v>
      </c>
      <c r="G108" s="217">
        <v>703.311469</v>
      </c>
      <c r="H108" s="221">
        <f t="shared" si="3"/>
        <v>-0.419463522213655</v>
      </c>
      <c r="I108" s="226"/>
    </row>
    <row r="109" s="204" customFormat="1" ht="22" customHeight="1" spans="1:9">
      <c r="A109" s="217">
        <v>2013802</v>
      </c>
      <c r="B109" s="201" t="s">
        <v>113</v>
      </c>
      <c r="C109" s="217">
        <v>19.1</v>
      </c>
      <c r="D109" s="217">
        <v>19.1</v>
      </c>
      <c r="E109" s="217">
        <v>57.750954</v>
      </c>
      <c r="F109" s="221">
        <f t="shared" si="2"/>
        <v>3.02361015706806</v>
      </c>
      <c r="G109" s="217">
        <v>0</v>
      </c>
      <c r="H109" s="221" t="str">
        <f t="shared" si="3"/>
        <v>※</v>
      </c>
      <c r="I109" s="226"/>
    </row>
    <row r="110" s="204" customFormat="1" ht="22" customHeight="1" spans="1:9">
      <c r="A110" s="217">
        <v>2013804</v>
      </c>
      <c r="B110" s="201" t="s">
        <v>193</v>
      </c>
      <c r="C110" s="217">
        <v>0</v>
      </c>
      <c r="D110" s="217">
        <v>0</v>
      </c>
      <c r="E110" s="217">
        <v>0</v>
      </c>
      <c r="F110" s="221" t="str">
        <f t="shared" si="2"/>
        <v>※</v>
      </c>
      <c r="G110" s="217">
        <v>112.991624</v>
      </c>
      <c r="H110" s="221">
        <f t="shared" si="3"/>
        <v>-1</v>
      </c>
      <c r="I110" s="225"/>
    </row>
    <row r="111" s="203" customFormat="1" ht="22" customHeight="1" spans="1:9">
      <c r="A111" s="217">
        <v>2013805</v>
      </c>
      <c r="B111" s="201" t="s">
        <v>194</v>
      </c>
      <c r="C111" s="217">
        <v>287.39</v>
      </c>
      <c r="D111" s="217">
        <v>287.39</v>
      </c>
      <c r="E111" s="217">
        <v>213.152019</v>
      </c>
      <c r="F111" s="221">
        <f t="shared" si="2"/>
        <v>0.741682100977765</v>
      </c>
      <c r="G111" s="217">
        <v>99.854709</v>
      </c>
      <c r="H111" s="221">
        <f t="shared" si="3"/>
        <v>1.13462160307332</v>
      </c>
      <c r="I111" s="226"/>
    </row>
    <row r="112" s="204" customFormat="1" ht="22" customHeight="1" spans="1:9">
      <c r="A112" s="217">
        <v>2013806</v>
      </c>
      <c r="B112" s="201" t="s">
        <v>195</v>
      </c>
      <c r="C112" s="217">
        <v>0</v>
      </c>
      <c r="D112" s="217">
        <v>0</v>
      </c>
      <c r="E112" s="217">
        <v>0</v>
      </c>
      <c r="F112" s="221" t="str">
        <f t="shared" si="2"/>
        <v>※</v>
      </c>
      <c r="G112" s="217">
        <v>335.826616</v>
      </c>
      <c r="H112" s="221">
        <f t="shared" si="3"/>
        <v>-1</v>
      </c>
      <c r="I112" s="226"/>
    </row>
    <row r="113" s="204" customFormat="1" ht="22" customHeight="1" spans="1:9">
      <c r="A113" s="217">
        <v>2013850</v>
      </c>
      <c r="B113" s="201" t="s">
        <v>120</v>
      </c>
      <c r="C113" s="217">
        <v>137.25</v>
      </c>
      <c r="D113" s="217">
        <v>137.25</v>
      </c>
      <c r="E113" s="217">
        <v>137.39499</v>
      </c>
      <c r="F113" s="221">
        <f t="shared" si="2"/>
        <v>1.00105639344262</v>
      </c>
      <c r="G113" s="217">
        <v>154.63852</v>
      </c>
      <c r="H113" s="221">
        <f t="shared" si="3"/>
        <v>-0.111508633165915</v>
      </c>
      <c r="I113" s="226"/>
    </row>
    <row r="114" s="204" customFormat="1" ht="22" customHeight="1" spans="1:9">
      <c r="A114" s="217">
        <v>20199</v>
      </c>
      <c r="B114" s="201" t="s">
        <v>196</v>
      </c>
      <c r="C114" s="217">
        <v>105886.141189</v>
      </c>
      <c r="D114" s="217">
        <v>120936.141189</v>
      </c>
      <c r="E114" s="217">
        <v>113493.482004</v>
      </c>
      <c r="F114" s="221">
        <f t="shared" si="2"/>
        <v>0.93845794059719</v>
      </c>
      <c r="G114" s="217">
        <v>111616.436589</v>
      </c>
      <c r="H114" s="221">
        <f t="shared" si="3"/>
        <v>0.0168169265420268</v>
      </c>
      <c r="I114" s="228"/>
    </row>
    <row r="115" s="204" customFormat="1" ht="22" customHeight="1" spans="1:9">
      <c r="A115" s="217">
        <v>2019999</v>
      </c>
      <c r="B115" s="201" t="s">
        <v>197</v>
      </c>
      <c r="C115" s="217">
        <v>105886.141189</v>
      </c>
      <c r="D115" s="217">
        <v>120936.141189</v>
      </c>
      <c r="E115" s="217">
        <v>113493.482004</v>
      </c>
      <c r="F115" s="221">
        <f t="shared" si="2"/>
        <v>0.93845794059719</v>
      </c>
      <c r="G115" s="217">
        <v>111616.436589</v>
      </c>
      <c r="H115" s="221">
        <f t="shared" si="3"/>
        <v>0.0168169265420268</v>
      </c>
      <c r="I115" s="227"/>
    </row>
    <row r="116" s="204" customFormat="1" ht="22" customHeight="1" spans="1:9">
      <c r="A116" s="217">
        <v>203</v>
      </c>
      <c r="B116" s="218" t="s">
        <v>81</v>
      </c>
      <c r="C116" s="219">
        <v>1185.39</v>
      </c>
      <c r="D116" s="219">
        <v>1185.39</v>
      </c>
      <c r="E116" s="219">
        <v>1155.143203</v>
      </c>
      <c r="F116" s="220">
        <f t="shared" si="2"/>
        <v>0.974483674571238</v>
      </c>
      <c r="G116" s="219">
        <v>1156.910152</v>
      </c>
      <c r="H116" s="220">
        <f t="shared" si="3"/>
        <v>-0.00152730010791702</v>
      </c>
      <c r="I116" s="224"/>
    </row>
    <row r="117" s="204" customFormat="1" ht="22" customHeight="1" spans="1:9">
      <c r="A117" s="217">
        <v>20306</v>
      </c>
      <c r="B117" s="201" t="s">
        <v>198</v>
      </c>
      <c r="C117" s="217">
        <v>5</v>
      </c>
      <c r="D117" s="217">
        <v>5</v>
      </c>
      <c r="E117" s="217">
        <v>7.2</v>
      </c>
      <c r="F117" s="221">
        <f t="shared" si="2"/>
        <v>1.44</v>
      </c>
      <c r="G117" s="217">
        <v>0</v>
      </c>
      <c r="H117" s="221" t="str">
        <f t="shared" si="3"/>
        <v>※</v>
      </c>
      <c r="I117" s="229"/>
    </row>
    <row r="118" s="204" customFormat="1" ht="22" customHeight="1" spans="1:9">
      <c r="A118" s="217">
        <v>2030602</v>
      </c>
      <c r="B118" s="201" t="s">
        <v>199</v>
      </c>
      <c r="C118" s="217">
        <v>0</v>
      </c>
      <c r="D118" s="217">
        <v>0</v>
      </c>
      <c r="E118" s="217">
        <v>0.2</v>
      </c>
      <c r="F118" s="221" t="str">
        <f t="shared" si="2"/>
        <v>※</v>
      </c>
      <c r="G118" s="217">
        <v>0</v>
      </c>
      <c r="H118" s="221" t="str">
        <f t="shared" si="3"/>
        <v>※</v>
      </c>
      <c r="I118" s="224"/>
    </row>
    <row r="119" s="204" customFormat="1" ht="22" customHeight="1" spans="1:9">
      <c r="A119" s="217">
        <v>2030605</v>
      </c>
      <c r="B119" s="201" t="s">
        <v>200</v>
      </c>
      <c r="C119" s="217">
        <v>5</v>
      </c>
      <c r="D119" s="217">
        <v>5</v>
      </c>
      <c r="E119" s="217">
        <v>5</v>
      </c>
      <c r="F119" s="221">
        <f t="shared" si="2"/>
        <v>1</v>
      </c>
      <c r="G119" s="217">
        <v>0</v>
      </c>
      <c r="H119" s="221" t="str">
        <f t="shared" si="3"/>
        <v>※</v>
      </c>
      <c r="I119" s="225"/>
    </row>
    <row r="120" s="204" customFormat="1" ht="22" customHeight="1" spans="1:9">
      <c r="A120" s="217">
        <v>2030699</v>
      </c>
      <c r="B120" s="201" t="s">
        <v>201</v>
      </c>
      <c r="C120" s="217">
        <v>0</v>
      </c>
      <c r="D120" s="217">
        <v>0</v>
      </c>
      <c r="E120" s="217">
        <v>2</v>
      </c>
      <c r="F120" s="221" t="str">
        <f t="shared" si="2"/>
        <v>※</v>
      </c>
      <c r="G120" s="217">
        <v>0</v>
      </c>
      <c r="H120" s="221" t="str">
        <f t="shared" si="3"/>
        <v>※</v>
      </c>
      <c r="I120" s="226"/>
    </row>
    <row r="121" s="204" customFormat="1" ht="22" customHeight="1" spans="1:9">
      <c r="A121" s="217">
        <v>20399</v>
      </c>
      <c r="B121" s="201" t="s">
        <v>202</v>
      </c>
      <c r="C121" s="217">
        <v>1180.39</v>
      </c>
      <c r="D121" s="217">
        <v>1180.39</v>
      </c>
      <c r="E121" s="217">
        <v>1147.943203</v>
      </c>
      <c r="F121" s="221">
        <f t="shared" si="2"/>
        <v>0.972511799489999</v>
      </c>
      <c r="G121" s="217">
        <v>1156.910152</v>
      </c>
      <c r="H121" s="221">
        <f t="shared" si="3"/>
        <v>-0.00775077389069356</v>
      </c>
      <c r="I121" s="224"/>
    </row>
    <row r="122" s="204" customFormat="1" ht="22" customHeight="1" spans="1:9">
      <c r="A122" s="217">
        <v>2039901</v>
      </c>
      <c r="B122" s="201" t="s">
        <v>203</v>
      </c>
      <c r="C122" s="217">
        <v>1180.39</v>
      </c>
      <c r="D122" s="217">
        <v>1180.39</v>
      </c>
      <c r="E122" s="217">
        <v>1147.943203</v>
      </c>
      <c r="F122" s="221">
        <f t="shared" si="2"/>
        <v>0.972511799489999</v>
      </c>
      <c r="G122" s="217">
        <v>1156.910152</v>
      </c>
      <c r="H122" s="221">
        <f t="shared" si="3"/>
        <v>-0.00775077389069356</v>
      </c>
      <c r="I122" s="225"/>
    </row>
    <row r="123" s="204" customFormat="1" ht="22" customHeight="1" spans="1:9">
      <c r="A123" s="217">
        <v>204</v>
      </c>
      <c r="B123" s="218" t="s">
        <v>82</v>
      </c>
      <c r="C123" s="219">
        <v>173971.606389</v>
      </c>
      <c r="D123" s="219">
        <v>173971.606389</v>
      </c>
      <c r="E123" s="219">
        <v>167333.680824</v>
      </c>
      <c r="F123" s="220">
        <f t="shared" si="2"/>
        <v>0.96184477626678</v>
      </c>
      <c r="G123" s="219">
        <v>176373.639522</v>
      </c>
      <c r="H123" s="220">
        <f t="shared" si="3"/>
        <v>-0.0512545906661546</v>
      </c>
      <c r="I123" s="224"/>
    </row>
    <row r="124" s="204" customFormat="1" ht="22" customHeight="1" spans="1:9">
      <c r="A124" s="217">
        <v>20401</v>
      </c>
      <c r="B124" s="201" t="s">
        <v>204</v>
      </c>
      <c r="C124" s="217">
        <v>0</v>
      </c>
      <c r="D124" s="217">
        <v>0</v>
      </c>
      <c r="E124" s="217">
        <v>54.642575</v>
      </c>
      <c r="F124" s="221" t="str">
        <f t="shared" si="2"/>
        <v>※</v>
      </c>
      <c r="G124" s="217">
        <v>0</v>
      </c>
      <c r="H124" s="221" t="str">
        <f t="shared" si="3"/>
        <v>※</v>
      </c>
      <c r="I124" s="224"/>
    </row>
    <row r="125" s="204" customFormat="1" ht="22" customHeight="1" spans="1:9">
      <c r="A125" s="217">
        <v>2040101</v>
      </c>
      <c r="B125" s="201" t="s">
        <v>205</v>
      </c>
      <c r="C125" s="217">
        <v>0</v>
      </c>
      <c r="D125" s="217">
        <v>0</v>
      </c>
      <c r="E125" s="217">
        <v>54.642575</v>
      </c>
      <c r="F125" s="221" t="str">
        <f t="shared" si="2"/>
        <v>※</v>
      </c>
      <c r="G125" s="217">
        <v>0</v>
      </c>
      <c r="H125" s="221" t="str">
        <f t="shared" si="3"/>
        <v>※</v>
      </c>
      <c r="I125" s="224"/>
    </row>
    <row r="126" s="204" customFormat="1" ht="22" customHeight="1" spans="1:9">
      <c r="A126" s="217">
        <v>20402</v>
      </c>
      <c r="B126" s="201" t="s">
        <v>206</v>
      </c>
      <c r="C126" s="217">
        <v>169428.766924</v>
      </c>
      <c r="D126" s="217">
        <v>169428.766924</v>
      </c>
      <c r="E126" s="217">
        <v>162619.748019</v>
      </c>
      <c r="F126" s="221">
        <f t="shared" si="2"/>
        <v>0.9598119078087</v>
      </c>
      <c r="G126" s="217">
        <v>161844.874485</v>
      </c>
      <c r="H126" s="221">
        <f t="shared" si="3"/>
        <v>0.00478775454870406</v>
      </c>
      <c r="I126" s="224"/>
    </row>
    <row r="127" s="204" customFormat="1" ht="22" customHeight="1" spans="1:9">
      <c r="A127" s="217">
        <v>2040201</v>
      </c>
      <c r="B127" s="201" t="s">
        <v>112</v>
      </c>
      <c r="C127" s="217">
        <v>75788.19</v>
      </c>
      <c r="D127" s="217">
        <v>75788.19</v>
      </c>
      <c r="E127" s="217">
        <v>77369.355543</v>
      </c>
      <c r="F127" s="221">
        <f t="shared" si="2"/>
        <v>1.02086295428087</v>
      </c>
      <c r="G127" s="217">
        <v>83615.753191</v>
      </c>
      <c r="H127" s="221">
        <f t="shared" si="3"/>
        <v>-0.0747035984204031</v>
      </c>
      <c r="I127" s="224"/>
    </row>
    <row r="128" s="204" customFormat="1" ht="22" customHeight="1" spans="1:9">
      <c r="A128" s="217">
        <v>2040202</v>
      </c>
      <c r="B128" s="201" t="s">
        <v>113</v>
      </c>
      <c r="C128" s="217">
        <v>73833.286804</v>
      </c>
      <c r="D128" s="217">
        <v>73833.286804</v>
      </c>
      <c r="E128" s="217">
        <v>69131.564494</v>
      </c>
      <c r="F128" s="221">
        <f t="shared" si="2"/>
        <v>0.93631974799549</v>
      </c>
      <c r="G128" s="217">
        <v>60527.946514</v>
      </c>
      <c r="H128" s="221">
        <f t="shared" si="3"/>
        <v>0.142142902171809</v>
      </c>
      <c r="I128" s="224"/>
    </row>
    <row r="129" s="204" customFormat="1" ht="22" customHeight="1" spans="1:9">
      <c r="A129" s="217">
        <v>2040203</v>
      </c>
      <c r="B129" s="201" t="s">
        <v>128</v>
      </c>
      <c r="C129" s="217">
        <v>2464</v>
      </c>
      <c r="D129" s="217">
        <v>2464</v>
      </c>
      <c r="E129" s="217">
        <v>1972.398046</v>
      </c>
      <c r="F129" s="221">
        <f t="shared" si="2"/>
        <v>0.800486219967532</v>
      </c>
      <c r="G129" s="217">
        <v>0</v>
      </c>
      <c r="H129" s="221" t="str">
        <f t="shared" si="3"/>
        <v>※</v>
      </c>
      <c r="I129" s="224"/>
    </row>
    <row r="130" s="204" customFormat="1" ht="33" customHeight="1" spans="1:9">
      <c r="A130" s="217">
        <v>2040219</v>
      </c>
      <c r="B130" s="201" t="s">
        <v>148</v>
      </c>
      <c r="C130" s="217">
        <v>12971.69012</v>
      </c>
      <c r="D130" s="217">
        <v>12971.69012</v>
      </c>
      <c r="E130" s="217">
        <v>9585.015463</v>
      </c>
      <c r="F130" s="221">
        <f t="shared" si="2"/>
        <v>0.738918011017056</v>
      </c>
      <c r="G130" s="217">
        <v>7139.722282</v>
      </c>
      <c r="H130" s="221">
        <f t="shared" si="3"/>
        <v>0.342491358125349</v>
      </c>
      <c r="I130" s="224" t="s">
        <v>207</v>
      </c>
    </row>
    <row r="131" s="204" customFormat="1" ht="33" customHeight="1" spans="1:9">
      <c r="A131" s="217">
        <v>2040220</v>
      </c>
      <c r="B131" s="201" t="s">
        <v>208</v>
      </c>
      <c r="C131" s="217">
        <v>1008.52</v>
      </c>
      <c r="D131" s="217">
        <v>1008.52</v>
      </c>
      <c r="E131" s="217">
        <v>864.958097</v>
      </c>
      <c r="F131" s="221">
        <f t="shared" si="2"/>
        <v>0.857650911236267</v>
      </c>
      <c r="G131" s="217">
        <v>8246.287116</v>
      </c>
      <c r="H131" s="221">
        <f t="shared" si="3"/>
        <v>-0.89510938864574</v>
      </c>
      <c r="I131" s="226" t="s">
        <v>209</v>
      </c>
    </row>
    <row r="132" s="204" customFormat="1" ht="33" customHeight="1" spans="1:9">
      <c r="A132" s="217">
        <v>2040221</v>
      </c>
      <c r="B132" s="201" t="s">
        <v>210</v>
      </c>
      <c r="C132" s="217">
        <v>0</v>
      </c>
      <c r="D132" s="217">
        <v>0</v>
      </c>
      <c r="E132" s="217">
        <v>0</v>
      </c>
      <c r="F132" s="221" t="str">
        <f t="shared" ref="F132:F195" si="4">IFERROR(E132/D132,"※")</f>
        <v>※</v>
      </c>
      <c r="G132" s="217">
        <v>759.501503</v>
      </c>
      <c r="H132" s="221">
        <f t="shared" ref="H132:H195" si="5">IFERROR(E132/G132-1,"※")</f>
        <v>-1</v>
      </c>
      <c r="I132" s="225" t="s">
        <v>211</v>
      </c>
    </row>
    <row r="133" s="204" customFormat="1" ht="33" customHeight="1" spans="1:9">
      <c r="A133" s="217">
        <v>2040299</v>
      </c>
      <c r="B133" s="201" t="s">
        <v>212</v>
      </c>
      <c r="C133" s="217">
        <v>3363.08</v>
      </c>
      <c r="D133" s="217">
        <v>3363.08</v>
      </c>
      <c r="E133" s="217">
        <v>3696.456376</v>
      </c>
      <c r="F133" s="221">
        <f t="shared" si="4"/>
        <v>1.09912829192288</v>
      </c>
      <c r="G133" s="217">
        <v>1555.663879</v>
      </c>
      <c r="H133" s="221">
        <f t="shared" si="5"/>
        <v>1.37612791933957</v>
      </c>
      <c r="I133" s="225" t="s">
        <v>213</v>
      </c>
    </row>
    <row r="134" s="204" customFormat="1" ht="22" customHeight="1" spans="1:9">
      <c r="A134" s="217">
        <v>20404</v>
      </c>
      <c r="B134" s="201" t="s">
        <v>214</v>
      </c>
      <c r="C134" s="217">
        <v>0.1531</v>
      </c>
      <c r="D134" s="217">
        <v>0.1531</v>
      </c>
      <c r="E134" s="217">
        <v>0</v>
      </c>
      <c r="F134" s="221">
        <f t="shared" si="4"/>
        <v>0</v>
      </c>
      <c r="G134" s="217">
        <v>0</v>
      </c>
      <c r="H134" s="221" t="str">
        <f t="shared" si="5"/>
        <v>※</v>
      </c>
      <c r="I134" s="224"/>
    </row>
    <row r="135" s="204" customFormat="1" ht="22" customHeight="1" spans="1:9">
      <c r="A135" s="217">
        <v>2040410</v>
      </c>
      <c r="B135" s="201" t="s">
        <v>215</v>
      </c>
      <c r="C135" s="217">
        <v>0.1531</v>
      </c>
      <c r="D135" s="217">
        <v>0.1531</v>
      </c>
      <c r="E135" s="217">
        <v>0</v>
      </c>
      <c r="F135" s="221">
        <f t="shared" si="4"/>
        <v>0</v>
      </c>
      <c r="G135" s="217">
        <v>0</v>
      </c>
      <c r="H135" s="221" t="str">
        <f t="shared" si="5"/>
        <v>※</v>
      </c>
      <c r="I135" s="224"/>
    </row>
    <row r="136" s="204" customFormat="1" ht="22" customHeight="1" spans="1:9">
      <c r="A136" s="217">
        <v>20406</v>
      </c>
      <c r="B136" s="201" t="s">
        <v>216</v>
      </c>
      <c r="C136" s="217">
        <v>3719.53733</v>
      </c>
      <c r="D136" s="217">
        <v>3719.53733</v>
      </c>
      <c r="E136" s="217">
        <v>3640.18028</v>
      </c>
      <c r="F136" s="221">
        <f t="shared" si="4"/>
        <v>0.97866480614136</v>
      </c>
      <c r="G136" s="217">
        <v>3863.302004</v>
      </c>
      <c r="H136" s="221">
        <f t="shared" si="5"/>
        <v>-0.0577541501464248</v>
      </c>
      <c r="I136" s="224"/>
    </row>
    <row r="137" s="204" customFormat="1" ht="22" customHeight="1" spans="1:9">
      <c r="A137" s="217">
        <v>2040601</v>
      </c>
      <c r="B137" s="201" t="s">
        <v>112</v>
      </c>
      <c r="C137" s="217">
        <v>1209.25</v>
      </c>
      <c r="D137" s="217">
        <v>1209.25</v>
      </c>
      <c r="E137" s="217">
        <v>1349.303563</v>
      </c>
      <c r="F137" s="221">
        <f t="shared" si="4"/>
        <v>1.1158185346289</v>
      </c>
      <c r="G137" s="217">
        <v>1224.197734</v>
      </c>
      <c r="H137" s="221">
        <f t="shared" si="5"/>
        <v>0.102194135412441</v>
      </c>
      <c r="I137" s="224"/>
    </row>
    <row r="138" s="204" customFormat="1" ht="33" customHeight="1" spans="1:9">
      <c r="A138" s="217">
        <v>2040602</v>
      </c>
      <c r="B138" s="201" t="s">
        <v>113</v>
      </c>
      <c r="C138" s="217">
        <v>593.45</v>
      </c>
      <c r="D138" s="217">
        <v>593.45</v>
      </c>
      <c r="E138" s="217">
        <v>611.437748</v>
      </c>
      <c r="F138" s="221">
        <f t="shared" si="4"/>
        <v>1.03031046928975</v>
      </c>
      <c r="G138" s="217">
        <v>347.80836</v>
      </c>
      <c r="H138" s="221">
        <f t="shared" si="5"/>
        <v>0.757973120600091</v>
      </c>
      <c r="I138" s="231" t="s">
        <v>217</v>
      </c>
    </row>
    <row r="139" s="204" customFormat="1" ht="22" customHeight="1" spans="1:9">
      <c r="A139" s="217">
        <v>2040604</v>
      </c>
      <c r="B139" s="201" t="s">
        <v>218</v>
      </c>
      <c r="C139" s="217">
        <v>1292.01733</v>
      </c>
      <c r="D139" s="217">
        <v>1292.01733</v>
      </c>
      <c r="E139" s="217">
        <v>1074.637542</v>
      </c>
      <c r="F139" s="221">
        <f t="shared" si="4"/>
        <v>0.83175164686065</v>
      </c>
      <c r="G139" s="217">
        <v>1435.84007</v>
      </c>
      <c r="H139" s="221">
        <f t="shared" si="5"/>
        <v>-0.251561810780222</v>
      </c>
      <c r="I139" s="224"/>
    </row>
    <row r="140" s="204" customFormat="1" ht="22" customHeight="1" spans="1:9">
      <c r="A140" s="217">
        <v>2040605</v>
      </c>
      <c r="B140" s="201" t="s">
        <v>219</v>
      </c>
      <c r="C140" s="217">
        <v>117.47</v>
      </c>
      <c r="D140" s="217">
        <v>117.47</v>
      </c>
      <c r="E140" s="217">
        <v>116.726047</v>
      </c>
      <c r="F140" s="221">
        <f t="shared" si="4"/>
        <v>0.993666868136545</v>
      </c>
      <c r="G140" s="217">
        <v>123.9248</v>
      </c>
      <c r="H140" s="221">
        <f t="shared" si="5"/>
        <v>-0.0580896882625593</v>
      </c>
      <c r="I140" s="224"/>
    </row>
    <row r="141" s="203" customFormat="1" ht="22" customHeight="1" spans="1:9">
      <c r="A141" s="217">
        <v>2040606</v>
      </c>
      <c r="B141" s="201" t="s">
        <v>220</v>
      </c>
      <c r="C141" s="217">
        <v>63.5</v>
      </c>
      <c r="D141" s="217">
        <v>63.5</v>
      </c>
      <c r="E141" s="217">
        <v>25.23388</v>
      </c>
      <c r="F141" s="221">
        <f t="shared" si="4"/>
        <v>0.397383937007874</v>
      </c>
      <c r="G141" s="217">
        <v>235.28</v>
      </c>
      <c r="H141" s="221">
        <f t="shared" si="5"/>
        <v>-0.892749574974498</v>
      </c>
      <c r="I141" s="225"/>
    </row>
    <row r="142" s="204" customFormat="1" ht="22" customHeight="1" spans="1:9">
      <c r="A142" s="217">
        <v>2040607</v>
      </c>
      <c r="B142" s="201" t="s">
        <v>221</v>
      </c>
      <c r="C142" s="217">
        <v>330.85</v>
      </c>
      <c r="D142" s="217">
        <v>330.85</v>
      </c>
      <c r="E142" s="217">
        <v>330.8489</v>
      </c>
      <c r="F142" s="221">
        <f t="shared" si="4"/>
        <v>0.999996675230467</v>
      </c>
      <c r="G142" s="217">
        <v>238.68524</v>
      </c>
      <c r="H142" s="221">
        <f t="shared" si="5"/>
        <v>0.386130537439181</v>
      </c>
      <c r="I142" s="224"/>
    </row>
    <row r="143" s="204" customFormat="1" ht="22" customHeight="1" spans="1:9">
      <c r="A143" s="217">
        <v>2040610</v>
      </c>
      <c r="B143" s="201" t="s">
        <v>222</v>
      </c>
      <c r="C143" s="217">
        <v>50</v>
      </c>
      <c r="D143" s="217">
        <v>50</v>
      </c>
      <c r="E143" s="217">
        <v>69</v>
      </c>
      <c r="F143" s="221">
        <f t="shared" si="4"/>
        <v>1.38</v>
      </c>
      <c r="G143" s="217">
        <v>0</v>
      </c>
      <c r="H143" s="221" t="str">
        <f t="shared" si="5"/>
        <v>※</v>
      </c>
      <c r="I143" s="224"/>
    </row>
    <row r="144" s="204" customFormat="1" ht="22" customHeight="1" spans="1:9">
      <c r="A144" s="217">
        <v>2040612</v>
      </c>
      <c r="B144" s="201" t="s">
        <v>223</v>
      </c>
      <c r="C144" s="217">
        <v>0</v>
      </c>
      <c r="D144" s="217">
        <v>0</v>
      </c>
      <c r="E144" s="217">
        <v>0</v>
      </c>
      <c r="F144" s="221" t="str">
        <f t="shared" si="4"/>
        <v>※</v>
      </c>
      <c r="G144" s="217">
        <v>257.5658</v>
      </c>
      <c r="H144" s="221">
        <f t="shared" si="5"/>
        <v>-1</v>
      </c>
      <c r="I144" s="224"/>
    </row>
    <row r="145" s="204" customFormat="1" ht="22" customHeight="1" spans="1:9">
      <c r="A145" s="217">
        <v>2040699</v>
      </c>
      <c r="B145" s="201" t="s">
        <v>224</v>
      </c>
      <c r="C145" s="217">
        <v>63</v>
      </c>
      <c r="D145" s="217">
        <v>63</v>
      </c>
      <c r="E145" s="217">
        <v>62.9926</v>
      </c>
      <c r="F145" s="221">
        <f t="shared" si="4"/>
        <v>0.99988253968254</v>
      </c>
      <c r="G145" s="217">
        <v>0</v>
      </c>
      <c r="H145" s="221" t="str">
        <f t="shared" si="5"/>
        <v>※</v>
      </c>
      <c r="I145" s="224"/>
    </row>
    <row r="146" s="204" customFormat="1" ht="22" customHeight="1" spans="1:9">
      <c r="A146" s="217">
        <v>20499</v>
      </c>
      <c r="B146" s="201" t="s">
        <v>225</v>
      </c>
      <c r="C146" s="217">
        <v>823.149035</v>
      </c>
      <c r="D146" s="217">
        <v>823.149035</v>
      </c>
      <c r="E146" s="217">
        <v>1019.10995</v>
      </c>
      <c r="F146" s="221">
        <f t="shared" si="4"/>
        <v>1.23806249739453</v>
      </c>
      <c r="G146" s="217">
        <v>10665.463033</v>
      </c>
      <c r="H146" s="221">
        <f t="shared" si="5"/>
        <v>-0.904447659998748</v>
      </c>
      <c r="I146" s="224"/>
    </row>
    <row r="147" s="204" customFormat="1" ht="47" customHeight="1" spans="1:9">
      <c r="A147" s="230">
        <v>2049901</v>
      </c>
      <c r="B147" s="201" t="s">
        <v>226</v>
      </c>
      <c r="C147" s="217">
        <v>823.149035</v>
      </c>
      <c r="D147" s="217">
        <v>823.149035</v>
      </c>
      <c r="E147" s="217">
        <v>1019.10995</v>
      </c>
      <c r="F147" s="221">
        <f t="shared" si="4"/>
        <v>1.23806249739453</v>
      </c>
      <c r="G147" s="217">
        <v>10665.463033</v>
      </c>
      <c r="H147" s="221">
        <f t="shared" si="5"/>
        <v>-0.904447659998748</v>
      </c>
      <c r="I147" s="226" t="s">
        <v>227</v>
      </c>
    </row>
    <row r="148" s="204" customFormat="1" ht="22" customHeight="1" spans="1:9">
      <c r="A148" s="217">
        <v>205</v>
      </c>
      <c r="B148" s="218" t="s">
        <v>83</v>
      </c>
      <c r="C148" s="219">
        <v>447086.037528</v>
      </c>
      <c r="D148" s="219">
        <v>440086.037528</v>
      </c>
      <c r="E148" s="219">
        <v>477800.812788</v>
      </c>
      <c r="F148" s="220">
        <f t="shared" si="4"/>
        <v>1.08569864081998</v>
      </c>
      <c r="G148" s="219">
        <v>436066.330391</v>
      </c>
      <c r="H148" s="220">
        <f t="shared" si="5"/>
        <v>0.0957067296610097</v>
      </c>
      <c r="I148" s="226"/>
    </row>
    <row r="149" s="204" customFormat="1" ht="20" customHeight="1" spans="1:9">
      <c r="A149" s="217">
        <v>20501</v>
      </c>
      <c r="B149" s="201" t="s">
        <v>228</v>
      </c>
      <c r="C149" s="217">
        <v>6411.51306</v>
      </c>
      <c r="D149" s="217">
        <v>6411.51306</v>
      </c>
      <c r="E149" s="217">
        <v>4088.937153</v>
      </c>
      <c r="F149" s="221">
        <f t="shared" si="4"/>
        <v>0.637749173203743</v>
      </c>
      <c r="G149" s="217">
        <v>4686.856134</v>
      </c>
      <c r="H149" s="221">
        <f t="shared" si="5"/>
        <v>-0.127573572540983</v>
      </c>
      <c r="I149" s="232"/>
    </row>
    <row r="150" s="204" customFormat="1" ht="20" customHeight="1" spans="1:9">
      <c r="A150" s="217">
        <v>2050101</v>
      </c>
      <c r="B150" s="201" t="s">
        <v>112</v>
      </c>
      <c r="C150" s="217">
        <v>1846.84</v>
      </c>
      <c r="D150" s="217">
        <v>1846.84</v>
      </c>
      <c r="E150" s="217">
        <v>2013.373416</v>
      </c>
      <c r="F150" s="221">
        <f t="shared" si="4"/>
        <v>1.09017208637456</v>
      </c>
      <c r="G150" s="217">
        <v>1963.458779</v>
      </c>
      <c r="H150" s="221">
        <f t="shared" si="5"/>
        <v>0.0254217901255975</v>
      </c>
      <c r="I150" s="226"/>
    </row>
    <row r="151" s="204" customFormat="1" ht="20" customHeight="1" spans="1:9">
      <c r="A151" s="217">
        <v>2050102</v>
      </c>
      <c r="B151" s="201" t="s">
        <v>113</v>
      </c>
      <c r="C151" s="217">
        <v>4564.67306</v>
      </c>
      <c r="D151" s="217">
        <v>4564.67306</v>
      </c>
      <c r="E151" s="217">
        <v>1976.563737</v>
      </c>
      <c r="F151" s="221">
        <f t="shared" si="4"/>
        <v>0.433013210589062</v>
      </c>
      <c r="G151" s="217">
        <v>2303.397355</v>
      </c>
      <c r="H151" s="221">
        <f t="shared" si="5"/>
        <v>-0.141891982853302</v>
      </c>
      <c r="I151" s="224"/>
    </row>
    <row r="152" s="204" customFormat="1" ht="20" customHeight="1" spans="1:9">
      <c r="A152" s="217">
        <v>2050199</v>
      </c>
      <c r="B152" s="201" t="s">
        <v>229</v>
      </c>
      <c r="C152" s="217">
        <v>0</v>
      </c>
      <c r="D152" s="217">
        <v>0</v>
      </c>
      <c r="E152" s="217">
        <v>99</v>
      </c>
      <c r="F152" s="221" t="str">
        <f t="shared" si="4"/>
        <v>※</v>
      </c>
      <c r="G152" s="217">
        <v>420</v>
      </c>
      <c r="H152" s="221">
        <f t="shared" si="5"/>
        <v>-0.764285714285714</v>
      </c>
      <c r="I152" s="225"/>
    </row>
    <row r="153" s="204" customFormat="1" ht="20" customHeight="1" spans="1:9">
      <c r="A153" s="217">
        <v>20502</v>
      </c>
      <c r="B153" s="201" t="s">
        <v>230</v>
      </c>
      <c r="C153" s="217">
        <v>364885.236506</v>
      </c>
      <c r="D153" s="217">
        <v>357885.236506</v>
      </c>
      <c r="E153" s="217">
        <v>407669.383571</v>
      </c>
      <c r="F153" s="221">
        <f t="shared" si="4"/>
        <v>1.13910645644687</v>
      </c>
      <c r="G153" s="217">
        <v>312641.156706</v>
      </c>
      <c r="H153" s="221">
        <f t="shared" si="5"/>
        <v>0.303953029940847</v>
      </c>
      <c r="I153" s="224"/>
    </row>
    <row r="154" s="204" customFormat="1" ht="32" customHeight="1" spans="1:9">
      <c r="A154" s="217">
        <v>2050201</v>
      </c>
      <c r="B154" s="201" t="s">
        <v>231</v>
      </c>
      <c r="C154" s="217">
        <v>12130.343104</v>
      </c>
      <c r="D154" s="217">
        <v>12130.343104</v>
      </c>
      <c r="E154" s="217">
        <v>52551.656689</v>
      </c>
      <c r="F154" s="221">
        <f t="shared" si="4"/>
        <v>4.33224816795751</v>
      </c>
      <c r="G154" s="217">
        <v>8942.21823</v>
      </c>
      <c r="H154" s="221">
        <f t="shared" si="5"/>
        <v>4.87680319774526</v>
      </c>
      <c r="I154" s="226" t="s">
        <v>232</v>
      </c>
    </row>
    <row r="155" s="204" customFormat="1" ht="32" customHeight="1" spans="1:9">
      <c r="A155" s="217">
        <v>2050202</v>
      </c>
      <c r="B155" s="201" t="s">
        <v>233</v>
      </c>
      <c r="C155" s="217">
        <v>202360.475517</v>
      </c>
      <c r="D155" s="217">
        <v>195360.475517</v>
      </c>
      <c r="E155" s="217">
        <v>203690.016954</v>
      </c>
      <c r="F155" s="221">
        <f t="shared" si="4"/>
        <v>1.04263677908726</v>
      </c>
      <c r="G155" s="217">
        <v>174263.412105</v>
      </c>
      <c r="H155" s="221">
        <f t="shared" si="5"/>
        <v>0.16886278360755</v>
      </c>
      <c r="I155" s="225" t="s">
        <v>234</v>
      </c>
    </row>
    <row r="156" s="204" customFormat="1" ht="63" customHeight="1" spans="1:9">
      <c r="A156" s="217">
        <v>2050203</v>
      </c>
      <c r="B156" s="201" t="s">
        <v>235</v>
      </c>
      <c r="C156" s="217">
        <v>80625.593055</v>
      </c>
      <c r="D156" s="217">
        <v>80625.593055</v>
      </c>
      <c r="E156" s="217">
        <v>104690.384793</v>
      </c>
      <c r="F156" s="221">
        <f t="shared" si="4"/>
        <v>1.29847584155547</v>
      </c>
      <c r="G156" s="217">
        <v>68693.2784</v>
      </c>
      <c r="H156" s="221">
        <f t="shared" si="5"/>
        <v>0.524026618490813</v>
      </c>
      <c r="I156" s="226" t="s">
        <v>236</v>
      </c>
    </row>
    <row r="157" s="204" customFormat="1" ht="52" customHeight="1" spans="1:9">
      <c r="A157" s="217">
        <v>2050204</v>
      </c>
      <c r="B157" s="201" t="s">
        <v>237</v>
      </c>
      <c r="C157" s="217">
        <v>55606.525839</v>
      </c>
      <c r="D157" s="217">
        <v>55606.525839</v>
      </c>
      <c r="E157" s="217">
        <v>32524.950598</v>
      </c>
      <c r="F157" s="221">
        <f t="shared" si="4"/>
        <v>0.584912473981398</v>
      </c>
      <c r="G157" s="217">
        <v>60558.088639</v>
      </c>
      <c r="H157" s="221">
        <f t="shared" si="5"/>
        <v>-0.462913190806131</v>
      </c>
      <c r="I157" s="226" t="s">
        <v>238</v>
      </c>
    </row>
    <row r="158" s="204" customFormat="1" ht="50" customHeight="1" spans="1:9">
      <c r="A158" s="217">
        <v>2050299</v>
      </c>
      <c r="B158" s="201" t="s">
        <v>239</v>
      </c>
      <c r="C158" s="217">
        <v>14162.298991</v>
      </c>
      <c r="D158" s="217">
        <v>14162.298991</v>
      </c>
      <c r="E158" s="217">
        <v>14212.374537</v>
      </c>
      <c r="F158" s="221">
        <f t="shared" si="4"/>
        <v>1.00353583454436</v>
      </c>
      <c r="G158" s="217">
        <v>184.159332</v>
      </c>
      <c r="H158" s="221">
        <f t="shared" si="5"/>
        <v>76.1743380183416</v>
      </c>
      <c r="I158" s="226" t="s">
        <v>240</v>
      </c>
    </row>
    <row r="159" s="204" customFormat="1" ht="20" customHeight="1" spans="1:9">
      <c r="A159" s="217">
        <v>20503</v>
      </c>
      <c r="B159" s="201" t="s">
        <v>241</v>
      </c>
      <c r="C159" s="217">
        <v>11627.774</v>
      </c>
      <c r="D159" s="217">
        <v>11627.774</v>
      </c>
      <c r="E159" s="217">
        <v>10931.967793</v>
      </c>
      <c r="F159" s="221">
        <f t="shared" si="4"/>
        <v>0.940159981867553</v>
      </c>
      <c r="G159" s="217">
        <v>12123.431267</v>
      </c>
      <c r="H159" s="221">
        <f t="shared" si="5"/>
        <v>-0.0982777439620717</v>
      </c>
      <c r="I159" s="226"/>
    </row>
    <row r="160" s="204" customFormat="1" ht="32" customHeight="1" spans="1:9">
      <c r="A160" s="217">
        <v>2050302</v>
      </c>
      <c r="B160" s="201" t="s">
        <v>242</v>
      </c>
      <c r="C160" s="217">
        <v>11627.774</v>
      </c>
      <c r="D160" s="217">
        <v>11627.774</v>
      </c>
      <c r="E160" s="217">
        <v>10931.967793</v>
      </c>
      <c r="F160" s="221">
        <f t="shared" si="4"/>
        <v>0.940159981867553</v>
      </c>
      <c r="G160" s="217">
        <v>0</v>
      </c>
      <c r="H160" s="221" t="str">
        <f t="shared" si="5"/>
        <v>※</v>
      </c>
      <c r="I160" s="226" t="s">
        <v>243</v>
      </c>
    </row>
    <row r="161" s="204" customFormat="1" ht="32" customHeight="1" spans="1:9">
      <c r="A161" s="217">
        <v>2050304</v>
      </c>
      <c r="B161" s="201" t="s">
        <v>244</v>
      </c>
      <c r="C161" s="217">
        <v>0</v>
      </c>
      <c r="D161" s="217">
        <v>0</v>
      </c>
      <c r="E161" s="217">
        <v>0</v>
      </c>
      <c r="F161" s="221" t="str">
        <f t="shared" si="4"/>
        <v>※</v>
      </c>
      <c r="G161" s="217">
        <v>12123.431267</v>
      </c>
      <c r="H161" s="221">
        <f t="shared" si="5"/>
        <v>-1</v>
      </c>
      <c r="I161" s="226" t="s">
        <v>245</v>
      </c>
    </row>
    <row r="162" s="204" customFormat="1" ht="20" customHeight="1" spans="1:9">
      <c r="A162" s="217">
        <v>20507</v>
      </c>
      <c r="B162" s="201" t="s">
        <v>246</v>
      </c>
      <c r="C162" s="217">
        <v>556.01</v>
      </c>
      <c r="D162" s="217">
        <v>556.01</v>
      </c>
      <c r="E162" s="217">
        <v>689.59992</v>
      </c>
      <c r="F162" s="221">
        <f t="shared" si="4"/>
        <v>1.24026531896908</v>
      </c>
      <c r="G162" s="217">
        <v>622.286</v>
      </c>
      <c r="H162" s="221">
        <f t="shared" si="5"/>
        <v>0.108171998084482</v>
      </c>
      <c r="I162" s="226"/>
    </row>
    <row r="163" s="204" customFormat="1" ht="22" customHeight="1" spans="1:9">
      <c r="A163" s="217">
        <v>2050701</v>
      </c>
      <c r="B163" s="201" t="s">
        <v>247</v>
      </c>
      <c r="C163" s="217">
        <v>489.16</v>
      </c>
      <c r="D163" s="217">
        <v>489.16</v>
      </c>
      <c r="E163" s="217">
        <v>689.59992</v>
      </c>
      <c r="F163" s="221">
        <f t="shared" si="4"/>
        <v>1.40976351296099</v>
      </c>
      <c r="G163" s="217">
        <v>565.9363</v>
      </c>
      <c r="H163" s="221">
        <f t="shared" si="5"/>
        <v>0.218511553332062</v>
      </c>
      <c r="I163" s="225"/>
    </row>
    <row r="164" s="203" customFormat="1" ht="22" customHeight="1" spans="1:9">
      <c r="A164" s="217">
        <v>2050799</v>
      </c>
      <c r="B164" s="201" t="s">
        <v>248</v>
      </c>
      <c r="C164" s="217">
        <v>66.85</v>
      </c>
      <c r="D164" s="217">
        <v>66.85</v>
      </c>
      <c r="E164" s="217">
        <v>0</v>
      </c>
      <c r="F164" s="221">
        <f t="shared" si="4"/>
        <v>0</v>
      </c>
      <c r="G164" s="217">
        <v>56.3497</v>
      </c>
      <c r="H164" s="221">
        <f t="shared" si="5"/>
        <v>-1</v>
      </c>
      <c r="I164" s="225"/>
    </row>
    <row r="165" s="204" customFormat="1" ht="22" customHeight="1" spans="1:9">
      <c r="A165" s="217">
        <v>20508</v>
      </c>
      <c r="B165" s="201" t="s">
        <v>249</v>
      </c>
      <c r="C165" s="217">
        <v>5060.47923</v>
      </c>
      <c r="D165" s="217">
        <v>5060.47923</v>
      </c>
      <c r="E165" s="217">
        <v>2724.383625</v>
      </c>
      <c r="F165" s="221">
        <f t="shared" si="4"/>
        <v>0.538364747917363</v>
      </c>
      <c r="G165" s="217">
        <v>4282.199994</v>
      </c>
      <c r="H165" s="221">
        <f t="shared" si="5"/>
        <v>-0.363788793419909</v>
      </c>
      <c r="I165" s="233"/>
    </row>
    <row r="166" s="204" customFormat="1" ht="22" customHeight="1" spans="1:9">
      <c r="A166" s="217">
        <v>2050801</v>
      </c>
      <c r="B166" s="201" t="s">
        <v>250</v>
      </c>
      <c r="C166" s="217">
        <v>5.62923</v>
      </c>
      <c r="D166" s="217">
        <v>5.62923</v>
      </c>
      <c r="E166" s="217">
        <v>47.628539</v>
      </c>
      <c r="F166" s="221">
        <f t="shared" si="4"/>
        <v>8.46093320045548</v>
      </c>
      <c r="G166" s="217">
        <v>32.75244</v>
      </c>
      <c r="H166" s="221">
        <f t="shared" si="5"/>
        <v>0.454198191035538</v>
      </c>
      <c r="I166" s="233"/>
    </row>
    <row r="167" s="204" customFormat="1" ht="22" customHeight="1" spans="1:9">
      <c r="A167" s="217">
        <v>2050802</v>
      </c>
      <c r="B167" s="201" t="s">
        <v>251</v>
      </c>
      <c r="C167" s="217">
        <v>1982.17</v>
      </c>
      <c r="D167" s="217">
        <v>1982.17</v>
      </c>
      <c r="E167" s="217">
        <v>2475.90861</v>
      </c>
      <c r="F167" s="221">
        <f t="shared" si="4"/>
        <v>1.24908994183143</v>
      </c>
      <c r="G167" s="217">
        <v>2847.68428</v>
      </c>
      <c r="H167" s="221">
        <f t="shared" si="5"/>
        <v>-0.130553682727778</v>
      </c>
      <c r="I167" s="224"/>
    </row>
    <row r="168" s="204" customFormat="1" ht="35" customHeight="1" spans="1:9">
      <c r="A168" s="217">
        <v>2050803</v>
      </c>
      <c r="B168" s="201" t="s">
        <v>252</v>
      </c>
      <c r="C168" s="217">
        <v>3072.68</v>
      </c>
      <c r="D168" s="217">
        <v>3072.68</v>
      </c>
      <c r="E168" s="217">
        <v>200.846476</v>
      </c>
      <c r="F168" s="221">
        <f t="shared" si="4"/>
        <v>0.0653652433706081</v>
      </c>
      <c r="G168" s="217">
        <v>1401.763274</v>
      </c>
      <c r="H168" s="221">
        <f t="shared" si="5"/>
        <v>-0.856718691575593</v>
      </c>
      <c r="I168" s="224" t="s">
        <v>253</v>
      </c>
    </row>
    <row r="169" s="204" customFormat="1" ht="22" customHeight="1" spans="1:9">
      <c r="A169" s="217">
        <v>20509</v>
      </c>
      <c r="B169" s="201" t="s">
        <v>254</v>
      </c>
      <c r="C169" s="217">
        <v>54495.884553</v>
      </c>
      <c r="D169" s="217">
        <v>54495.884553</v>
      </c>
      <c r="E169" s="217">
        <v>47729.151522</v>
      </c>
      <c r="F169" s="221">
        <f t="shared" si="4"/>
        <v>0.875830384505109</v>
      </c>
      <c r="G169" s="217">
        <v>84749.017053</v>
      </c>
      <c r="H169" s="221">
        <f t="shared" si="5"/>
        <v>-0.436817638933189</v>
      </c>
      <c r="I169" s="226"/>
    </row>
    <row r="170" s="204" customFormat="1" ht="22" customHeight="1" spans="1:9">
      <c r="A170" s="217">
        <v>2050903</v>
      </c>
      <c r="B170" s="201" t="s">
        <v>255</v>
      </c>
      <c r="C170" s="217">
        <v>2200</v>
      </c>
      <c r="D170" s="217">
        <v>2200</v>
      </c>
      <c r="E170" s="217">
        <v>2200</v>
      </c>
      <c r="F170" s="221">
        <f t="shared" si="4"/>
        <v>1</v>
      </c>
      <c r="G170" s="217">
        <v>0</v>
      </c>
      <c r="H170" s="221" t="str">
        <f t="shared" si="5"/>
        <v>※</v>
      </c>
      <c r="I170" s="226"/>
    </row>
    <row r="171" s="204" customFormat="1" ht="22" customHeight="1" spans="1:9">
      <c r="A171" s="217">
        <v>2050999</v>
      </c>
      <c r="B171" s="201" t="s">
        <v>256</v>
      </c>
      <c r="C171" s="217">
        <v>52295.884553</v>
      </c>
      <c r="D171" s="217">
        <v>52295.884553</v>
      </c>
      <c r="E171" s="217">
        <v>45529.151522</v>
      </c>
      <c r="F171" s="221">
        <f t="shared" si="4"/>
        <v>0.870606777400578</v>
      </c>
      <c r="G171" s="217">
        <v>84749.017053</v>
      </c>
      <c r="H171" s="221">
        <f t="shared" si="5"/>
        <v>-0.462776642075658</v>
      </c>
      <c r="I171" s="224" t="s">
        <v>257</v>
      </c>
    </row>
    <row r="172" s="204" customFormat="1" ht="22" customHeight="1" spans="1:9">
      <c r="A172" s="217">
        <v>20599</v>
      </c>
      <c r="B172" s="201" t="s">
        <v>258</v>
      </c>
      <c r="C172" s="217">
        <v>4049.140179</v>
      </c>
      <c r="D172" s="217">
        <v>4049.140179</v>
      </c>
      <c r="E172" s="217">
        <v>3967.389204</v>
      </c>
      <c r="F172" s="221">
        <f t="shared" si="4"/>
        <v>0.979810287768257</v>
      </c>
      <c r="G172" s="217">
        <v>16961.383237</v>
      </c>
      <c r="H172" s="221">
        <f t="shared" si="5"/>
        <v>-0.766092826949076</v>
      </c>
      <c r="I172" s="226"/>
    </row>
    <row r="173" s="204" customFormat="1" ht="30" customHeight="1" spans="1:9">
      <c r="A173" s="217">
        <v>2059999</v>
      </c>
      <c r="B173" s="201" t="s">
        <v>259</v>
      </c>
      <c r="C173" s="217">
        <v>4049.140179</v>
      </c>
      <c r="D173" s="217">
        <v>4049.140179</v>
      </c>
      <c r="E173" s="217">
        <v>3967.389204</v>
      </c>
      <c r="F173" s="221">
        <f t="shared" si="4"/>
        <v>0.979810287768257</v>
      </c>
      <c r="G173" s="217">
        <v>16961.383237</v>
      </c>
      <c r="H173" s="221">
        <f t="shared" si="5"/>
        <v>-0.766092826949076</v>
      </c>
      <c r="I173" s="223"/>
    </row>
    <row r="174" s="204" customFormat="1" ht="22" customHeight="1" spans="1:9">
      <c r="A174" s="217">
        <v>206</v>
      </c>
      <c r="B174" s="218" t="s">
        <v>84</v>
      </c>
      <c r="C174" s="219">
        <v>34978.615714</v>
      </c>
      <c r="D174" s="219">
        <v>34792.925714</v>
      </c>
      <c r="E174" s="219">
        <v>19451.422743</v>
      </c>
      <c r="F174" s="220">
        <f t="shared" si="4"/>
        <v>0.559062577918623</v>
      </c>
      <c r="G174" s="219">
        <v>213169.582514</v>
      </c>
      <c r="H174" s="220">
        <f t="shared" si="5"/>
        <v>-0.908751415124048</v>
      </c>
      <c r="I174" s="226"/>
    </row>
    <row r="175" s="204" customFormat="1" ht="22" customHeight="1" spans="1:9">
      <c r="A175" s="217">
        <v>20601</v>
      </c>
      <c r="B175" s="201" t="s">
        <v>260</v>
      </c>
      <c r="C175" s="217">
        <v>6172.55</v>
      </c>
      <c r="D175" s="217">
        <v>6172.55</v>
      </c>
      <c r="E175" s="217">
        <v>5545.9293</v>
      </c>
      <c r="F175" s="221">
        <f t="shared" si="4"/>
        <v>0.898482685437947</v>
      </c>
      <c r="G175" s="217">
        <v>6123.749778</v>
      </c>
      <c r="H175" s="221">
        <f t="shared" si="5"/>
        <v>-0.0943572972357331</v>
      </c>
      <c r="I175" s="224"/>
    </row>
    <row r="176" s="204" customFormat="1" ht="22" customHeight="1" spans="1:9">
      <c r="A176" s="217">
        <v>2060101</v>
      </c>
      <c r="B176" s="201" t="s">
        <v>112</v>
      </c>
      <c r="C176" s="217">
        <v>511.71</v>
      </c>
      <c r="D176" s="217">
        <v>511.71</v>
      </c>
      <c r="E176" s="217">
        <v>505.688265</v>
      </c>
      <c r="F176" s="221">
        <f t="shared" si="4"/>
        <v>0.988232133434953</v>
      </c>
      <c r="G176" s="217">
        <v>562.960753</v>
      </c>
      <c r="H176" s="221">
        <f t="shared" si="5"/>
        <v>-0.101734424104694</v>
      </c>
      <c r="I176" s="224"/>
    </row>
    <row r="177" s="204" customFormat="1" ht="22" customHeight="1" spans="1:9">
      <c r="A177" s="217">
        <v>2060102</v>
      </c>
      <c r="B177" s="201" t="s">
        <v>113</v>
      </c>
      <c r="C177" s="217">
        <v>322.96</v>
      </c>
      <c r="D177" s="217">
        <v>322.96</v>
      </c>
      <c r="E177" s="217">
        <v>253.060405</v>
      </c>
      <c r="F177" s="221">
        <f t="shared" si="4"/>
        <v>0.783565782140203</v>
      </c>
      <c r="G177" s="217">
        <v>272.854313</v>
      </c>
      <c r="H177" s="221">
        <f t="shared" si="5"/>
        <v>-0.0725438706919028</v>
      </c>
      <c r="I177" s="225"/>
    </row>
    <row r="178" s="204" customFormat="1" ht="22" customHeight="1" spans="1:9">
      <c r="A178" s="217">
        <v>2060199</v>
      </c>
      <c r="B178" s="201" t="s">
        <v>261</v>
      </c>
      <c r="C178" s="217">
        <v>5337.88</v>
      </c>
      <c r="D178" s="217">
        <v>5337.88</v>
      </c>
      <c r="E178" s="217">
        <v>4787.18063</v>
      </c>
      <c r="F178" s="221">
        <f t="shared" si="4"/>
        <v>0.896831818999303</v>
      </c>
      <c r="G178" s="217">
        <v>5287.934712</v>
      </c>
      <c r="H178" s="221">
        <f t="shared" si="5"/>
        <v>-0.0946974781786981</v>
      </c>
      <c r="I178" s="225"/>
    </row>
    <row r="179" s="204" customFormat="1" ht="22" customHeight="1" spans="1:9">
      <c r="A179" s="217">
        <v>20602</v>
      </c>
      <c r="B179" s="201" t="s">
        <v>262</v>
      </c>
      <c r="C179" s="217">
        <v>304.081</v>
      </c>
      <c r="D179" s="217">
        <v>304.081</v>
      </c>
      <c r="E179" s="217">
        <v>163.004999</v>
      </c>
      <c r="F179" s="221">
        <f t="shared" si="4"/>
        <v>0.536057823408894</v>
      </c>
      <c r="G179" s="217">
        <v>4.919</v>
      </c>
      <c r="H179" s="221">
        <f t="shared" si="5"/>
        <v>32.1378326895711</v>
      </c>
      <c r="I179" s="225"/>
    </row>
    <row r="180" s="204" customFormat="1" ht="22" customHeight="1" spans="1:9">
      <c r="A180" s="217">
        <v>2060203</v>
      </c>
      <c r="B180" s="201" t="s">
        <v>263</v>
      </c>
      <c r="C180" s="217">
        <v>304.081</v>
      </c>
      <c r="D180" s="217">
        <v>304.081</v>
      </c>
      <c r="E180" s="217">
        <v>163.004999</v>
      </c>
      <c r="F180" s="221">
        <f t="shared" si="4"/>
        <v>0.536057823408894</v>
      </c>
      <c r="G180" s="217">
        <v>4.919</v>
      </c>
      <c r="H180" s="221">
        <f t="shared" si="5"/>
        <v>32.1378326895711</v>
      </c>
      <c r="I180" s="233"/>
    </row>
    <row r="181" s="204" customFormat="1" ht="22" customHeight="1" spans="1:9">
      <c r="A181" s="217">
        <v>20604</v>
      </c>
      <c r="B181" s="201" t="s">
        <v>264</v>
      </c>
      <c r="C181" s="217">
        <v>16129.583868</v>
      </c>
      <c r="D181" s="217">
        <v>17443.893868</v>
      </c>
      <c r="E181" s="217">
        <v>8175.656593</v>
      </c>
      <c r="F181" s="221">
        <f t="shared" si="4"/>
        <v>0.468683004773255</v>
      </c>
      <c r="G181" s="217">
        <v>195877.50519</v>
      </c>
      <c r="H181" s="221">
        <f t="shared" si="5"/>
        <v>-0.958261380830486</v>
      </c>
      <c r="I181" s="233"/>
    </row>
    <row r="182" s="204" customFormat="1" ht="33" customHeight="1" spans="1:9">
      <c r="A182" s="217">
        <v>2060402</v>
      </c>
      <c r="B182" s="201" t="s">
        <v>265</v>
      </c>
      <c r="C182" s="217">
        <v>0</v>
      </c>
      <c r="D182" s="217">
        <v>0</v>
      </c>
      <c r="E182" s="217">
        <v>0</v>
      </c>
      <c r="F182" s="221" t="str">
        <f t="shared" si="4"/>
        <v>※</v>
      </c>
      <c r="G182" s="217">
        <v>180000</v>
      </c>
      <c r="H182" s="221">
        <f t="shared" si="5"/>
        <v>-1</v>
      </c>
      <c r="I182" s="233" t="s">
        <v>266</v>
      </c>
    </row>
    <row r="183" s="204" customFormat="1" ht="22" customHeight="1" spans="1:9">
      <c r="A183" s="217">
        <v>2060403</v>
      </c>
      <c r="B183" s="201" t="s">
        <v>267</v>
      </c>
      <c r="C183" s="217">
        <v>5</v>
      </c>
      <c r="D183" s="217">
        <v>5</v>
      </c>
      <c r="E183" s="217">
        <v>0</v>
      </c>
      <c r="F183" s="221">
        <f t="shared" si="4"/>
        <v>0</v>
      </c>
      <c r="G183" s="217">
        <v>485.8</v>
      </c>
      <c r="H183" s="221">
        <f t="shared" si="5"/>
        <v>-1</v>
      </c>
      <c r="I183" s="224"/>
    </row>
    <row r="184" s="204" customFormat="1" ht="33" customHeight="1" spans="1:9">
      <c r="A184" s="217">
        <v>2060499</v>
      </c>
      <c r="B184" s="201" t="s">
        <v>268</v>
      </c>
      <c r="C184" s="217">
        <v>16124.583868</v>
      </c>
      <c r="D184" s="217">
        <v>17438.893868</v>
      </c>
      <c r="E184" s="217">
        <v>8175.656593</v>
      </c>
      <c r="F184" s="221">
        <f t="shared" si="4"/>
        <v>0.468817383423736</v>
      </c>
      <c r="G184" s="217">
        <v>15391.70519</v>
      </c>
      <c r="H184" s="221">
        <f t="shared" si="5"/>
        <v>-0.468827105763972</v>
      </c>
      <c r="I184" s="224" t="s">
        <v>269</v>
      </c>
    </row>
    <row r="185" s="203" customFormat="1" ht="22" customHeight="1" spans="1:9">
      <c r="A185" s="217">
        <v>20605</v>
      </c>
      <c r="B185" s="201" t="s">
        <v>270</v>
      </c>
      <c r="C185" s="217">
        <v>164.34</v>
      </c>
      <c r="D185" s="217">
        <v>164.34</v>
      </c>
      <c r="E185" s="217">
        <v>34.6791</v>
      </c>
      <c r="F185" s="221">
        <f t="shared" si="4"/>
        <v>0.211020445418036</v>
      </c>
      <c r="G185" s="217">
        <v>969.944051</v>
      </c>
      <c r="H185" s="221">
        <f t="shared" si="5"/>
        <v>-0.964246288263487</v>
      </c>
      <c r="I185" s="224"/>
    </row>
    <row r="186" s="204" customFormat="1" ht="22" customHeight="1" spans="1:9">
      <c r="A186" s="217">
        <v>2060501</v>
      </c>
      <c r="B186" s="201" t="s">
        <v>271</v>
      </c>
      <c r="C186" s="217">
        <v>0</v>
      </c>
      <c r="D186" s="217">
        <v>0</v>
      </c>
      <c r="E186" s="217">
        <v>0</v>
      </c>
      <c r="F186" s="221" t="str">
        <f t="shared" si="4"/>
        <v>※</v>
      </c>
      <c r="G186" s="217">
        <v>274.623296</v>
      </c>
      <c r="H186" s="221">
        <f t="shared" si="5"/>
        <v>-1</v>
      </c>
      <c r="I186" s="224"/>
    </row>
    <row r="187" s="204" customFormat="1" ht="22" customHeight="1" spans="1:9">
      <c r="A187" s="217">
        <v>2060502</v>
      </c>
      <c r="B187" s="201" t="s">
        <v>272</v>
      </c>
      <c r="C187" s="217">
        <v>164.34</v>
      </c>
      <c r="D187" s="217">
        <v>164.34</v>
      </c>
      <c r="E187" s="217">
        <v>34.6791</v>
      </c>
      <c r="F187" s="221">
        <f t="shared" si="4"/>
        <v>0.211020445418036</v>
      </c>
      <c r="G187" s="217">
        <v>695.320755</v>
      </c>
      <c r="H187" s="221">
        <f t="shared" si="5"/>
        <v>-0.950125032582984</v>
      </c>
      <c r="I187" s="224" t="s">
        <v>273</v>
      </c>
    </row>
    <row r="188" s="204" customFormat="1" ht="22" customHeight="1" spans="1:9">
      <c r="A188" s="217">
        <v>20607</v>
      </c>
      <c r="B188" s="201" t="s">
        <v>274</v>
      </c>
      <c r="C188" s="217">
        <v>410</v>
      </c>
      <c r="D188" s="217">
        <v>410</v>
      </c>
      <c r="E188" s="217">
        <v>436.0072</v>
      </c>
      <c r="F188" s="221">
        <f t="shared" si="4"/>
        <v>1.06343219512195</v>
      </c>
      <c r="G188" s="217">
        <v>277.07765</v>
      </c>
      <c r="H188" s="221">
        <f t="shared" si="5"/>
        <v>0.573592095934118</v>
      </c>
      <c r="I188" s="224"/>
    </row>
    <row r="189" s="204" customFormat="1" ht="22" customHeight="1" spans="1:9">
      <c r="A189" s="217">
        <v>2060702</v>
      </c>
      <c r="B189" s="201" t="s">
        <v>275</v>
      </c>
      <c r="C189" s="217">
        <v>410</v>
      </c>
      <c r="D189" s="217">
        <v>410</v>
      </c>
      <c r="E189" s="217">
        <v>406.0072</v>
      </c>
      <c r="F189" s="221">
        <f t="shared" si="4"/>
        <v>0.990261463414634</v>
      </c>
      <c r="G189" s="217">
        <v>276.29236</v>
      </c>
      <c r="H189" s="221">
        <f t="shared" si="5"/>
        <v>0.469483991522603</v>
      </c>
      <c r="I189" s="224"/>
    </row>
    <row r="190" s="204" customFormat="1" ht="22" customHeight="1" spans="1:9">
      <c r="A190" s="217">
        <v>2060799</v>
      </c>
      <c r="B190" s="201" t="s">
        <v>276</v>
      </c>
      <c r="C190" s="217">
        <v>0</v>
      </c>
      <c r="D190" s="217">
        <v>0</v>
      </c>
      <c r="E190" s="217">
        <v>30</v>
      </c>
      <c r="F190" s="221" t="str">
        <f t="shared" si="4"/>
        <v>※</v>
      </c>
      <c r="G190" s="217">
        <v>0.78529</v>
      </c>
      <c r="H190" s="221">
        <f t="shared" si="5"/>
        <v>37.2024475034701</v>
      </c>
      <c r="I190" s="224"/>
    </row>
    <row r="191" s="204" customFormat="1" ht="22" customHeight="1" spans="1:9">
      <c r="A191" s="217">
        <v>20608</v>
      </c>
      <c r="B191" s="201" t="s">
        <v>277</v>
      </c>
      <c r="C191" s="217">
        <v>45</v>
      </c>
      <c r="D191" s="217">
        <v>45</v>
      </c>
      <c r="E191" s="217">
        <v>42.162844</v>
      </c>
      <c r="F191" s="221">
        <f t="shared" si="4"/>
        <v>0.936952088888889</v>
      </c>
      <c r="G191" s="217">
        <v>59.706696</v>
      </c>
      <c r="H191" s="221">
        <f t="shared" si="5"/>
        <v>-0.293833911023983</v>
      </c>
      <c r="I191" s="224"/>
    </row>
    <row r="192" s="204" customFormat="1" ht="22" customHeight="1" spans="1:9">
      <c r="A192" s="217">
        <v>2060899</v>
      </c>
      <c r="B192" s="201" t="s">
        <v>278</v>
      </c>
      <c r="C192" s="217">
        <v>45</v>
      </c>
      <c r="D192" s="217">
        <v>45</v>
      </c>
      <c r="E192" s="217">
        <v>42.162844</v>
      </c>
      <c r="F192" s="221">
        <f t="shared" si="4"/>
        <v>0.936952088888889</v>
      </c>
      <c r="G192" s="217">
        <v>59.706696</v>
      </c>
      <c r="H192" s="221">
        <f t="shared" si="5"/>
        <v>-0.293833911023983</v>
      </c>
      <c r="I192" s="224"/>
    </row>
    <row r="193" s="204" customFormat="1" ht="22" customHeight="1" spans="1:9">
      <c r="A193" s="217">
        <v>20699</v>
      </c>
      <c r="B193" s="201" t="s">
        <v>279</v>
      </c>
      <c r="C193" s="217">
        <v>11753.060846</v>
      </c>
      <c r="D193" s="217">
        <v>10253.060846</v>
      </c>
      <c r="E193" s="217">
        <v>5053.982707</v>
      </c>
      <c r="F193" s="221">
        <f t="shared" si="4"/>
        <v>0.492924286991986</v>
      </c>
      <c r="G193" s="217">
        <v>9856.680149</v>
      </c>
      <c r="H193" s="221">
        <f t="shared" si="5"/>
        <v>-0.487253047618396</v>
      </c>
      <c r="I193" s="224"/>
    </row>
    <row r="194" s="204" customFormat="1" ht="22" customHeight="1" spans="1:9">
      <c r="A194" s="217">
        <v>2069901</v>
      </c>
      <c r="B194" s="201" t="s">
        <v>280</v>
      </c>
      <c r="C194" s="217">
        <v>0</v>
      </c>
      <c r="D194" s="217">
        <v>0</v>
      </c>
      <c r="E194" s="217">
        <v>455</v>
      </c>
      <c r="F194" s="221" t="str">
        <f t="shared" si="4"/>
        <v>※</v>
      </c>
      <c r="G194" s="217">
        <v>0</v>
      </c>
      <c r="H194" s="221" t="str">
        <f t="shared" si="5"/>
        <v>※</v>
      </c>
      <c r="I194" s="224"/>
    </row>
    <row r="195" s="204" customFormat="1" ht="32" customHeight="1" spans="1:9">
      <c r="A195" s="217">
        <v>2069999</v>
      </c>
      <c r="B195" s="201" t="s">
        <v>281</v>
      </c>
      <c r="C195" s="217">
        <v>11753.060846</v>
      </c>
      <c r="D195" s="217">
        <v>10253.060846</v>
      </c>
      <c r="E195" s="217">
        <v>4598.982707</v>
      </c>
      <c r="F195" s="221">
        <f t="shared" si="4"/>
        <v>0.448547294907958</v>
      </c>
      <c r="G195" s="217">
        <v>9856.680149</v>
      </c>
      <c r="H195" s="221">
        <f t="shared" si="5"/>
        <v>-0.533414634798048</v>
      </c>
      <c r="I195" s="226" t="s">
        <v>282</v>
      </c>
    </row>
    <row r="196" s="204" customFormat="1" ht="22" customHeight="1" spans="1:9">
      <c r="A196" s="217">
        <v>207</v>
      </c>
      <c r="B196" s="218" t="s">
        <v>85</v>
      </c>
      <c r="C196" s="219">
        <v>26189.279634</v>
      </c>
      <c r="D196" s="219">
        <v>18789.279634</v>
      </c>
      <c r="E196" s="219">
        <v>23479.584492</v>
      </c>
      <c r="F196" s="220">
        <f t="shared" ref="F196:F259" si="6">IFERROR(E196/D196,"※")</f>
        <v>1.24962664611754</v>
      </c>
      <c r="G196" s="219">
        <v>20086.363989</v>
      </c>
      <c r="H196" s="220">
        <f t="shared" ref="H196:H259" si="7">IFERROR(E196/G196-1,"※")</f>
        <v>0.168931545045099</v>
      </c>
      <c r="I196" s="226"/>
    </row>
    <row r="197" s="204" customFormat="1" ht="22" customHeight="1" spans="1:9">
      <c r="A197" s="217">
        <v>20701</v>
      </c>
      <c r="B197" s="201" t="s">
        <v>283</v>
      </c>
      <c r="C197" s="217">
        <v>19566.876357</v>
      </c>
      <c r="D197" s="217">
        <v>12166.876357</v>
      </c>
      <c r="E197" s="217">
        <v>17242.790237</v>
      </c>
      <c r="F197" s="221">
        <f t="shared" si="6"/>
        <v>1.41719121087967</v>
      </c>
      <c r="G197" s="217">
        <v>12388.366286</v>
      </c>
      <c r="H197" s="221">
        <f t="shared" si="7"/>
        <v>0.391853440472288</v>
      </c>
      <c r="I197" s="226"/>
    </row>
    <row r="198" s="204" customFormat="1" ht="22" customHeight="1" spans="1:9">
      <c r="A198" s="217">
        <v>2070101</v>
      </c>
      <c r="B198" s="201" t="s">
        <v>112</v>
      </c>
      <c r="C198" s="217">
        <v>1096.45</v>
      </c>
      <c r="D198" s="217">
        <v>1096.45</v>
      </c>
      <c r="E198" s="217">
        <v>1619.193262</v>
      </c>
      <c r="F198" s="221">
        <f t="shared" si="6"/>
        <v>1.47675978111177</v>
      </c>
      <c r="G198" s="217">
        <v>1281.699021</v>
      </c>
      <c r="H198" s="221">
        <f t="shared" si="7"/>
        <v>0.263317858147915</v>
      </c>
      <c r="I198" s="224"/>
    </row>
    <row r="199" s="204" customFormat="1" ht="31" customHeight="1" spans="1:9">
      <c r="A199" s="217">
        <v>2070102</v>
      </c>
      <c r="B199" s="201" t="s">
        <v>113</v>
      </c>
      <c r="C199" s="217">
        <v>756.76</v>
      </c>
      <c r="D199" s="217">
        <v>756.76</v>
      </c>
      <c r="E199" s="217">
        <v>645.029729</v>
      </c>
      <c r="F199" s="221">
        <f t="shared" si="6"/>
        <v>0.852357060362598</v>
      </c>
      <c r="G199" s="217">
        <v>1192.061045</v>
      </c>
      <c r="H199" s="221">
        <f t="shared" si="7"/>
        <v>-0.458895388197171</v>
      </c>
      <c r="I199" s="225" t="s">
        <v>284</v>
      </c>
    </row>
    <row r="200" s="204" customFormat="1" ht="31" customHeight="1" spans="1:9">
      <c r="A200" s="217">
        <v>2070104</v>
      </c>
      <c r="B200" s="201" t="s">
        <v>285</v>
      </c>
      <c r="C200" s="217">
        <v>3908.103319</v>
      </c>
      <c r="D200" s="217">
        <v>3908.103319</v>
      </c>
      <c r="E200" s="217">
        <v>3813.713758</v>
      </c>
      <c r="F200" s="221">
        <f t="shared" si="6"/>
        <v>0.975847731419713</v>
      </c>
      <c r="G200" s="217">
        <v>5217.300121</v>
      </c>
      <c r="H200" s="221">
        <f t="shared" si="7"/>
        <v>-0.269025421280725</v>
      </c>
      <c r="I200" s="224" t="s">
        <v>286</v>
      </c>
    </row>
    <row r="201" s="204" customFormat="1" ht="22" customHeight="1" spans="1:9">
      <c r="A201" s="217">
        <v>2070108</v>
      </c>
      <c r="B201" s="201" t="s">
        <v>287</v>
      </c>
      <c r="C201" s="217">
        <v>1714.82</v>
      </c>
      <c r="D201" s="217">
        <v>1714.82</v>
      </c>
      <c r="E201" s="217">
        <v>1676.163575</v>
      </c>
      <c r="F201" s="221">
        <f t="shared" si="6"/>
        <v>0.977457444513127</v>
      </c>
      <c r="G201" s="217">
        <v>1552.18741</v>
      </c>
      <c r="H201" s="221">
        <f t="shared" si="7"/>
        <v>0.0798719047721177</v>
      </c>
      <c r="I201" s="224"/>
    </row>
    <row r="202" s="204" customFormat="1" ht="31" customHeight="1" spans="1:9">
      <c r="A202" s="217">
        <v>2070109</v>
      </c>
      <c r="B202" s="201" t="s">
        <v>288</v>
      </c>
      <c r="C202" s="217">
        <v>9638.243038</v>
      </c>
      <c r="D202" s="217">
        <v>2238.243038</v>
      </c>
      <c r="E202" s="217">
        <v>6731.229938</v>
      </c>
      <c r="F202" s="221">
        <f t="shared" si="6"/>
        <v>3.00737222174708</v>
      </c>
      <c r="G202" s="217">
        <v>2276.581185</v>
      </c>
      <c r="H202" s="221">
        <f t="shared" si="7"/>
        <v>1.95672738681621</v>
      </c>
      <c r="I202" s="224" t="s">
        <v>289</v>
      </c>
    </row>
    <row r="203" s="204" customFormat="1" ht="22" customHeight="1" spans="1:9">
      <c r="A203" s="217">
        <v>2070112</v>
      </c>
      <c r="B203" s="201" t="s">
        <v>290</v>
      </c>
      <c r="C203" s="217">
        <v>437.4</v>
      </c>
      <c r="D203" s="217">
        <v>437.4</v>
      </c>
      <c r="E203" s="217">
        <v>407.109362</v>
      </c>
      <c r="F203" s="221">
        <f t="shared" si="6"/>
        <v>0.930748427069044</v>
      </c>
      <c r="G203" s="217">
        <v>320.9469</v>
      </c>
      <c r="H203" s="221">
        <f t="shared" si="7"/>
        <v>0.26846329408385</v>
      </c>
      <c r="I203" s="225"/>
    </row>
    <row r="204" s="204" customFormat="1" ht="49" customHeight="1" spans="1:9">
      <c r="A204" s="217">
        <v>2070199</v>
      </c>
      <c r="B204" s="201" t="s">
        <v>291</v>
      </c>
      <c r="C204" s="217">
        <v>2015.1</v>
      </c>
      <c r="D204" s="217">
        <v>2015.1</v>
      </c>
      <c r="E204" s="217">
        <v>2350.350613</v>
      </c>
      <c r="F204" s="221">
        <f t="shared" si="6"/>
        <v>1.16636921889733</v>
      </c>
      <c r="G204" s="217">
        <v>547.590604</v>
      </c>
      <c r="H204" s="221">
        <f t="shared" si="7"/>
        <v>3.29216753507334</v>
      </c>
      <c r="I204" s="234" t="s">
        <v>292</v>
      </c>
    </row>
    <row r="205" s="204" customFormat="1" ht="22" customHeight="1" spans="1:9">
      <c r="A205" s="217">
        <v>20702</v>
      </c>
      <c r="B205" s="201" t="s">
        <v>293</v>
      </c>
      <c r="C205" s="217">
        <v>250.2</v>
      </c>
      <c r="D205" s="217">
        <v>250.2</v>
      </c>
      <c r="E205" s="217">
        <v>228.717137</v>
      </c>
      <c r="F205" s="221">
        <f t="shared" si="6"/>
        <v>0.914137238209432</v>
      </c>
      <c r="G205" s="217">
        <v>249.016481</v>
      </c>
      <c r="H205" s="221">
        <f t="shared" si="7"/>
        <v>-0.0815180742996685</v>
      </c>
      <c r="I205" s="225"/>
    </row>
    <row r="206" s="204" customFormat="1" ht="22" customHeight="1" spans="1:9">
      <c r="A206" s="217">
        <v>2070204</v>
      </c>
      <c r="B206" s="201" t="s">
        <v>294</v>
      </c>
      <c r="C206" s="217">
        <v>20.6</v>
      </c>
      <c r="D206" s="217">
        <v>20.6</v>
      </c>
      <c r="E206" s="217">
        <v>0</v>
      </c>
      <c r="F206" s="221">
        <f t="shared" si="6"/>
        <v>0</v>
      </c>
      <c r="G206" s="217">
        <v>40.2718</v>
      </c>
      <c r="H206" s="221">
        <f t="shared" si="7"/>
        <v>-1</v>
      </c>
      <c r="I206" s="234"/>
    </row>
    <row r="207" s="204" customFormat="1" ht="22" customHeight="1" spans="1:9">
      <c r="A207" s="217">
        <v>2070299</v>
      </c>
      <c r="B207" s="201" t="s">
        <v>295</v>
      </c>
      <c r="C207" s="217">
        <v>229.6</v>
      </c>
      <c r="D207" s="217">
        <v>229.6</v>
      </c>
      <c r="E207" s="217">
        <v>228.717137</v>
      </c>
      <c r="F207" s="221">
        <f t="shared" si="6"/>
        <v>0.996154777874565</v>
      </c>
      <c r="G207" s="217">
        <v>208.744681</v>
      </c>
      <c r="H207" s="221">
        <f t="shared" si="7"/>
        <v>0.0956788738487664</v>
      </c>
      <c r="I207" s="224"/>
    </row>
    <row r="208" s="204" customFormat="1" ht="22" customHeight="1" spans="1:9">
      <c r="A208" s="217">
        <v>20703</v>
      </c>
      <c r="B208" s="201" t="s">
        <v>296</v>
      </c>
      <c r="C208" s="217">
        <v>3123.712244</v>
      </c>
      <c r="D208" s="217">
        <v>3123.712244</v>
      </c>
      <c r="E208" s="217">
        <v>2782.362401</v>
      </c>
      <c r="F208" s="221">
        <f t="shared" si="6"/>
        <v>0.890723019171929</v>
      </c>
      <c r="G208" s="217">
        <v>2086.924245</v>
      </c>
      <c r="H208" s="221">
        <f t="shared" si="7"/>
        <v>0.333235936889506</v>
      </c>
      <c r="I208" s="224"/>
    </row>
    <row r="209" s="204" customFormat="1" ht="22" customHeight="1" spans="1:9">
      <c r="A209" s="217">
        <v>2070302</v>
      </c>
      <c r="B209" s="201" t="s">
        <v>113</v>
      </c>
      <c r="C209" s="217">
        <v>0</v>
      </c>
      <c r="D209" s="217">
        <v>0</v>
      </c>
      <c r="E209" s="217">
        <v>0</v>
      </c>
      <c r="F209" s="221" t="str">
        <f t="shared" si="6"/>
        <v>※</v>
      </c>
      <c r="G209" s="217">
        <v>10.68</v>
      </c>
      <c r="H209" s="221">
        <f t="shared" si="7"/>
        <v>-1</v>
      </c>
      <c r="I209" s="224"/>
    </row>
    <row r="210" s="204" customFormat="1" ht="22" customHeight="1" spans="1:9">
      <c r="A210" s="217">
        <v>2070305</v>
      </c>
      <c r="B210" s="201" t="s">
        <v>297</v>
      </c>
      <c r="C210" s="217">
        <v>300</v>
      </c>
      <c r="D210" s="217">
        <v>300</v>
      </c>
      <c r="E210" s="217">
        <v>0</v>
      </c>
      <c r="F210" s="221">
        <f t="shared" si="6"/>
        <v>0</v>
      </c>
      <c r="G210" s="217">
        <v>-58.3924</v>
      </c>
      <c r="H210" s="221">
        <f t="shared" si="7"/>
        <v>-1</v>
      </c>
      <c r="I210" s="224"/>
    </row>
    <row r="211" s="204" customFormat="1" ht="33" customHeight="1" spans="1:9">
      <c r="A211" s="217">
        <v>2070306</v>
      </c>
      <c r="B211" s="201" t="s">
        <v>298</v>
      </c>
      <c r="C211" s="217">
        <v>1359.67</v>
      </c>
      <c r="D211" s="217">
        <v>1359.67</v>
      </c>
      <c r="E211" s="217">
        <v>1265.441286</v>
      </c>
      <c r="F211" s="221">
        <f t="shared" si="6"/>
        <v>0.930697364801753</v>
      </c>
      <c r="G211" s="217">
        <v>1423.029539</v>
      </c>
      <c r="H211" s="221">
        <f t="shared" si="7"/>
        <v>-0.110741378644003</v>
      </c>
      <c r="I211" s="224"/>
    </row>
    <row r="212" s="203" customFormat="1" ht="22" customHeight="1" spans="1:9">
      <c r="A212" s="217">
        <v>2070307</v>
      </c>
      <c r="B212" s="201" t="s">
        <v>299</v>
      </c>
      <c r="C212" s="217">
        <v>300</v>
      </c>
      <c r="D212" s="217">
        <v>300</v>
      </c>
      <c r="E212" s="217">
        <v>285.319549</v>
      </c>
      <c r="F212" s="221">
        <f t="shared" si="6"/>
        <v>0.951065163333333</v>
      </c>
      <c r="G212" s="217">
        <v>0</v>
      </c>
      <c r="H212" s="221" t="str">
        <f t="shared" si="7"/>
        <v>※</v>
      </c>
      <c r="I212" s="224"/>
    </row>
    <row r="213" s="204" customFormat="1" ht="32" customHeight="1" spans="1:9">
      <c r="A213" s="217">
        <v>2070308</v>
      </c>
      <c r="B213" s="201" t="s">
        <v>300</v>
      </c>
      <c r="C213" s="217">
        <v>842.042244</v>
      </c>
      <c r="D213" s="217">
        <v>842.042244</v>
      </c>
      <c r="E213" s="217">
        <v>912.044056</v>
      </c>
      <c r="F213" s="221">
        <f t="shared" si="6"/>
        <v>1.08313337305676</v>
      </c>
      <c r="G213" s="217">
        <v>343.9458</v>
      </c>
      <c r="H213" s="221">
        <f t="shared" si="7"/>
        <v>1.65170865874798</v>
      </c>
      <c r="I213" s="224" t="s">
        <v>301</v>
      </c>
    </row>
    <row r="214" s="204" customFormat="1" ht="22" customHeight="1" spans="1:9">
      <c r="A214" s="217">
        <v>2070399</v>
      </c>
      <c r="B214" s="201" t="s">
        <v>302</v>
      </c>
      <c r="C214" s="217">
        <v>322</v>
      </c>
      <c r="D214" s="217">
        <v>322</v>
      </c>
      <c r="E214" s="217">
        <v>319.55751</v>
      </c>
      <c r="F214" s="221">
        <f t="shared" si="6"/>
        <v>0.992414627329192</v>
      </c>
      <c r="G214" s="217">
        <v>367.661306</v>
      </c>
      <c r="H214" s="221">
        <f t="shared" si="7"/>
        <v>-0.130837254872831</v>
      </c>
      <c r="I214" s="224"/>
    </row>
    <row r="215" s="204" customFormat="1" ht="23" customHeight="1" spans="1:9">
      <c r="A215" s="217">
        <v>20708</v>
      </c>
      <c r="B215" s="201" t="s">
        <v>303</v>
      </c>
      <c r="C215" s="217">
        <v>2474.39</v>
      </c>
      <c r="D215" s="217">
        <v>2474.39</v>
      </c>
      <c r="E215" s="217">
        <v>2520.264817</v>
      </c>
      <c r="F215" s="221">
        <f t="shared" si="6"/>
        <v>1.01853984901329</v>
      </c>
      <c r="G215" s="217">
        <v>2755.544103</v>
      </c>
      <c r="H215" s="221">
        <f t="shared" si="7"/>
        <v>-0.0853839667250645</v>
      </c>
      <c r="I215" s="226"/>
    </row>
    <row r="216" s="204" customFormat="1" ht="22" customHeight="1" spans="1:9">
      <c r="A216" s="217">
        <v>2070899</v>
      </c>
      <c r="B216" s="201" t="s">
        <v>304</v>
      </c>
      <c r="C216" s="217">
        <v>2474.39</v>
      </c>
      <c r="D216" s="217">
        <v>2474.39</v>
      </c>
      <c r="E216" s="217">
        <v>2520.264817</v>
      </c>
      <c r="F216" s="221">
        <f t="shared" si="6"/>
        <v>1.01853984901329</v>
      </c>
      <c r="G216" s="217">
        <v>2755.544103</v>
      </c>
      <c r="H216" s="221">
        <f t="shared" si="7"/>
        <v>-0.0853839667250645</v>
      </c>
      <c r="I216" s="225"/>
    </row>
    <row r="217" s="204" customFormat="1" ht="22" customHeight="1" spans="1:9">
      <c r="A217" s="217">
        <v>20799</v>
      </c>
      <c r="B217" s="201" t="s">
        <v>305</v>
      </c>
      <c r="C217" s="217">
        <v>774.101033</v>
      </c>
      <c r="D217" s="217">
        <v>774.101033</v>
      </c>
      <c r="E217" s="217">
        <v>705.4499</v>
      </c>
      <c r="F217" s="221">
        <f t="shared" si="6"/>
        <v>0.911315022105131</v>
      </c>
      <c r="G217" s="217">
        <v>2606.512874</v>
      </c>
      <c r="H217" s="221">
        <f t="shared" si="7"/>
        <v>-0.729351077818617</v>
      </c>
      <c r="I217" s="226"/>
    </row>
    <row r="218" s="204" customFormat="1" ht="22" customHeight="1" spans="1:9">
      <c r="A218" s="217">
        <v>2079902</v>
      </c>
      <c r="B218" s="201" t="s">
        <v>306</v>
      </c>
      <c r="C218" s="217">
        <v>0</v>
      </c>
      <c r="D218" s="217">
        <v>0</v>
      </c>
      <c r="E218" s="217">
        <v>30</v>
      </c>
      <c r="F218" s="221" t="str">
        <f t="shared" si="6"/>
        <v>※</v>
      </c>
      <c r="G218" s="217">
        <v>149.6</v>
      </c>
      <c r="H218" s="221">
        <f t="shared" si="7"/>
        <v>-0.799465240641711</v>
      </c>
      <c r="I218" s="225"/>
    </row>
    <row r="219" s="204" customFormat="1" ht="32" customHeight="1" spans="1:9">
      <c r="A219" s="217">
        <v>2079999</v>
      </c>
      <c r="B219" s="201" t="s">
        <v>307</v>
      </c>
      <c r="C219" s="217">
        <v>774.101033</v>
      </c>
      <c r="D219" s="217">
        <v>774.101033</v>
      </c>
      <c r="E219" s="217">
        <v>675.4499</v>
      </c>
      <c r="F219" s="221">
        <f t="shared" si="6"/>
        <v>0.87256039096385</v>
      </c>
      <c r="G219" s="217">
        <v>2456.912874</v>
      </c>
      <c r="H219" s="221">
        <f t="shared" si="7"/>
        <v>-0.725081867107348</v>
      </c>
      <c r="I219" s="226" t="s">
        <v>308</v>
      </c>
    </row>
    <row r="220" s="204" customFormat="1" ht="68" customHeight="1" spans="1:9">
      <c r="A220" s="217">
        <v>208</v>
      </c>
      <c r="B220" s="218" t="s">
        <v>86</v>
      </c>
      <c r="C220" s="219">
        <v>176598.280138</v>
      </c>
      <c r="D220" s="219">
        <v>176598.280138</v>
      </c>
      <c r="E220" s="219">
        <v>-6197.09012700002</v>
      </c>
      <c r="F220" s="220">
        <f t="shared" si="6"/>
        <v>-0.0350914523185469</v>
      </c>
      <c r="G220" s="219">
        <v>183288.722851</v>
      </c>
      <c r="H220" s="220">
        <f t="shared" si="7"/>
        <v>-1.03381053689832</v>
      </c>
      <c r="I220" s="229" t="s">
        <v>87</v>
      </c>
    </row>
    <row r="221" s="204" customFormat="1" ht="22" customHeight="1" spans="1:9">
      <c r="A221" s="217">
        <v>20801</v>
      </c>
      <c r="B221" s="201" t="s">
        <v>309</v>
      </c>
      <c r="C221" s="217">
        <v>4595.04</v>
      </c>
      <c r="D221" s="217">
        <v>4595.04</v>
      </c>
      <c r="E221" s="217">
        <v>4512.771707</v>
      </c>
      <c r="F221" s="221">
        <f t="shared" si="6"/>
        <v>0.982096283601449</v>
      </c>
      <c r="G221" s="217">
        <v>3740.323649</v>
      </c>
      <c r="H221" s="221">
        <f t="shared" si="7"/>
        <v>0.206519042331141</v>
      </c>
      <c r="I221" s="224"/>
    </row>
    <row r="222" s="204" customFormat="1" ht="22" customHeight="1" spans="1:9">
      <c r="A222" s="217">
        <v>2080102</v>
      </c>
      <c r="B222" s="201" t="s">
        <v>113</v>
      </c>
      <c r="C222" s="217">
        <v>1167.57</v>
      </c>
      <c r="D222" s="217">
        <v>1167.57</v>
      </c>
      <c r="E222" s="217">
        <v>1418.179904</v>
      </c>
      <c r="F222" s="221">
        <f t="shared" si="6"/>
        <v>1.2146422946804</v>
      </c>
      <c r="G222" s="217">
        <v>1358.892275</v>
      </c>
      <c r="H222" s="221">
        <f t="shared" si="7"/>
        <v>0.0436293811442854</v>
      </c>
      <c r="I222" s="226"/>
    </row>
    <row r="223" s="204" customFormat="1" ht="22" customHeight="1" spans="1:9">
      <c r="A223" s="217">
        <v>2080105</v>
      </c>
      <c r="B223" s="201" t="s">
        <v>310</v>
      </c>
      <c r="C223" s="217">
        <v>61.3</v>
      </c>
      <c r="D223" s="217">
        <v>61.3</v>
      </c>
      <c r="E223" s="217">
        <v>51.669207</v>
      </c>
      <c r="F223" s="221">
        <f t="shared" si="6"/>
        <v>0.842890815660685</v>
      </c>
      <c r="G223" s="217">
        <v>83.92882</v>
      </c>
      <c r="H223" s="221">
        <f t="shared" si="7"/>
        <v>-0.384368718635625</v>
      </c>
      <c r="I223" s="224"/>
    </row>
    <row r="224" s="204" customFormat="1" ht="22" customHeight="1" spans="1:9">
      <c r="A224" s="217">
        <v>2080106</v>
      </c>
      <c r="B224" s="201" t="s">
        <v>311</v>
      </c>
      <c r="C224" s="217">
        <v>18.5</v>
      </c>
      <c r="D224" s="217">
        <v>18.5</v>
      </c>
      <c r="E224" s="217">
        <v>18.5</v>
      </c>
      <c r="F224" s="221">
        <f t="shared" si="6"/>
        <v>1</v>
      </c>
      <c r="G224" s="217">
        <v>220.970804</v>
      </c>
      <c r="H224" s="221">
        <f t="shared" si="7"/>
        <v>-0.916278532434538</v>
      </c>
      <c r="I224" s="226"/>
    </row>
    <row r="225" s="204" customFormat="1" ht="32" customHeight="1" spans="1:9">
      <c r="A225" s="217">
        <v>2080111</v>
      </c>
      <c r="B225" s="201" t="s">
        <v>312</v>
      </c>
      <c r="C225" s="217">
        <v>3243.42</v>
      </c>
      <c r="D225" s="217">
        <v>3243.42</v>
      </c>
      <c r="E225" s="217">
        <v>2920.194196</v>
      </c>
      <c r="F225" s="221">
        <f t="shared" si="6"/>
        <v>0.900344141677612</v>
      </c>
      <c r="G225" s="217">
        <v>1969.616567</v>
      </c>
      <c r="H225" s="221">
        <f t="shared" si="7"/>
        <v>0.482620650600976</v>
      </c>
      <c r="I225" s="224" t="s">
        <v>313</v>
      </c>
    </row>
    <row r="226" s="204" customFormat="1" ht="22" customHeight="1" spans="1:9">
      <c r="A226" s="217">
        <v>2080112</v>
      </c>
      <c r="B226" s="201" t="s">
        <v>314</v>
      </c>
      <c r="C226" s="217">
        <v>104.25</v>
      </c>
      <c r="D226" s="217">
        <v>104.25</v>
      </c>
      <c r="E226" s="217">
        <v>104.2284</v>
      </c>
      <c r="F226" s="221">
        <f t="shared" si="6"/>
        <v>0.999792805755396</v>
      </c>
      <c r="G226" s="217">
        <v>106.915183</v>
      </c>
      <c r="H226" s="221">
        <f t="shared" si="7"/>
        <v>-0.0251300416330953</v>
      </c>
      <c r="I226" s="224"/>
    </row>
    <row r="227" s="204" customFormat="1" ht="33" customHeight="1" spans="1:9">
      <c r="A227" s="217">
        <v>2080199</v>
      </c>
      <c r="B227" s="201" t="s">
        <v>315</v>
      </c>
      <c r="C227" s="217">
        <v>0</v>
      </c>
      <c r="D227" s="217">
        <v>0</v>
      </c>
      <c r="E227" s="217">
        <v>0</v>
      </c>
      <c r="F227" s="221" t="str">
        <f t="shared" si="6"/>
        <v>※</v>
      </c>
      <c r="G227" s="217">
        <v>0</v>
      </c>
      <c r="H227" s="221" t="str">
        <f t="shared" si="7"/>
        <v>※</v>
      </c>
      <c r="I227" s="224"/>
    </row>
    <row r="228" s="204" customFormat="1" ht="22" customHeight="1" spans="1:9">
      <c r="A228" s="217">
        <v>20802</v>
      </c>
      <c r="B228" s="201" t="s">
        <v>316</v>
      </c>
      <c r="C228" s="217">
        <v>30304.81</v>
      </c>
      <c r="D228" s="217">
        <v>30304.81</v>
      </c>
      <c r="E228" s="217">
        <v>29564.084162</v>
      </c>
      <c r="F228" s="221">
        <f t="shared" si="6"/>
        <v>0.975557482855032</v>
      </c>
      <c r="G228" s="217">
        <v>28946.783974</v>
      </c>
      <c r="H228" s="221">
        <f t="shared" si="7"/>
        <v>0.0213253461439604</v>
      </c>
      <c r="I228" s="226"/>
    </row>
    <row r="229" s="204" customFormat="1" ht="22" customHeight="1" spans="1:9">
      <c r="A229" s="217">
        <v>2080201</v>
      </c>
      <c r="B229" s="201" t="s">
        <v>112</v>
      </c>
      <c r="C229" s="217">
        <v>842.95</v>
      </c>
      <c r="D229" s="217">
        <v>842.95</v>
      </c>
      <c r="E229" s="217">
        <v>826.571332</v>
      </c>
      <c r="F229" s="221">
        <f t="shared" si="6"/>
        <v>0.980569822646657</v>
      </c>
      <c r="G229" s="217">
        <v>1059.51579</v>
      </c>
      <c r="H229" s="221">
        <f t="shared" si="7"/>
        <v>-0.219859354809615</v>
      </c>
      <c r="I229" s="224"/>
    </row>
    <row r="230" s="204" customFormat="1" ht="22" customHeight="1" spans="1:9">
      <c r="A230" s="217">
        <v>2080202</v>
      </c>
      <c r="B230" s="201" t="s">
        <v>113</v>
      </c>
      <c r="C230" s="217">
        <v>485.74</v>
      </c>
      <c r="D230" s="217">
        <v>485.74</v>
      </c>
      <c r="E230" s="217">
        <v>364.798987</v>
      </c>
      <c r="F230" s="221">
        <f t="shared" si="6"/>
        <v>0.7510169782188</v>
      </c>
      <c r="G230" s="217">
        <v>383.284877</v>
      </c>
      <c r="H230" s="221">
        <f t="shared" si="7"/>
        <v>-0.0482301575389315</v>
      </c>
      <c r="I230" s="224"/>
    </row>
    <row r="231" s="204" customFormat="1" ht="22" customHeight="1" spans="1:9">
      <c r="A231" s="217">
        <v>2080206</v>
      </c>
      <c r="B231" s="201" t="s">
        <v>317</v>
      </c>
      <c r="C231" s="217">
        <v>378.3</v>
      </c>
      <c r="D231" s="217">
        <v>378.3</v>
      </c>
      <c r="E231" s="217">
        <v>330.85262</v>
      </c>
      <c r="F231" s="221">
        <f t="shared" si="6"/>
        <v>0.874577372455723</v>
      </c>
      <c r="G231" s="217">
        <v>397.243635</v>
      </c>
      <c r="H231" s="221">
        <f t="shared" si="7"/>
        <v>-0.167129210264124</v>
      </c>
      <c r="I231" s="224"/>
    </row>
    <row r="232" s="204" customFormat="1" ht="22" customHeight="1" spans="1:9">
      <c r="A232" s="217">
        <v>2080207</v>
      </c>
      <c r="B232" s="201" t="s">
        <v>318</v>
      </c>
      <c r="C232" s="217">
        <v>8</v>
      </c>
      <c r="D232" s="217">
        <v>8</v>
      </c>
      <c r="E232" s="217">
        <v>7.3346</v>
      </c>
      <c r="F232" s="221">
        <f t="shared" si="6"/>
        <v>0.916825</v>
      </c>
      <c r="G232" s="217">
        <v>9.6912</v>
      </c>
      <c r="H232" s="221">
        <f t="shared" si="7"/>
        <v>-0.243169060591052</v>
      </c>
      <c r="I232" s="224"/>
    </row>
    <row r="233" s="204" customFormat="1" ht="22" customHeight="1" spans="1:9">
      <c r="A233" s="217">
        <v>2080208</v>
      </c>
      <c r="B233" s="201" t="s">
        <v>319</v>
      </c>
      <c r="C233" s="217">
        <v>158</v>
      </c>
      <c r="D233" s="217">
        <v>158</v>
      </c>
      <c r="E233" s="217">
        <v>112.93239</v>
      </c>
      <c r="F233" s="221">
        <f t="shared" si="6"/>
        <v>0.714761962025316</v>
      </c>
      <c r="G233" s="217">
        <v>149.39506</v>
      </c>
      <c r="H233" s="221">
        <f t="shared" si="7"/>
        <v>-0.244068779784285</v>
      </c>
      <c r="I233" s="224"/>
    </row>
    <row r="234" s="204" customFormat="1" ht="22" customHeight="1" spans="1:9">
      <c r="A234" s="217">
        <v>2080299</v>
      </c>
      <c r="B234" s="201" t="s">
        <v>320</v>
      </c>
      <c r="C234" s="217">
        <v>28431.82</v>
      </c>
      <c r="D234" s="217">
        <v>28431.82</v>
      </c>
      <c r="E234" s="217">
        <v>27921.594233</v>
      </c>
      <c r="F234" s="221">
        <f t="shared" si="6"/>
        <v>0.98205441062162</v>
      </c>
      <c r="G234" s="217">
        <v>26947.653412</v>
      </c>
      <c r="H234" s="221">
        <f t="shared" si="7"/>
        <v>0.0361419529229323</v>
      </c>
      <c r="I234" s="224"/>
    </row>
    <row r="235" s="204" customFormat="1" ht="22" customHeight="1" spans="1:9">
      <c r="A235" s="217">
        <v>20805</v>
      </c>
      <c r="B235" s="201" t="s">
        <v>321</v>
      </c>
      <c r="C235" s="217">
        <v>118845.65</v>
      </c>
      <c r="D235" s="217">
        <v>118845.65</v>
      </c>
      <c r="E235" s="217">
        <v>-66777.516065</v>
      </c>
      <c r="F235" s="221">
        <f t="shared" si="6"/>
        <v>-0.5618843942963</v>
      </c>
      <c r="G235" s="217">
        <v>127602.696205</v>
      </c>
      <c r="H235" s="221">
        <f t="shared" si="7"/>
        <v>-1.52332370750003</v>
      </c>
      <c r="I235" s="224"/>
    </row>
    <row r="236" s="204" customFormat="1" ht="22" customHeight="1" spans="1:9">
      <c r="A236" s="217">
        <v>2080501</v>
      </c>
      <c r="B236" s="201" t="s">
        <v>322</v>
      </c>
      <c r="C236" s="217">
        <v>27062.75</v>
      </c>
      <c r="D236" s="217">
        <v>27062.75</v>
      </c>
      <c r="E236" s="217">
        <v>25736.720242</v>
      </c>
      <c r="F236" s="221">
        <f t="shared" si="6"/>
        <v>0.951001662506582</v>
      </c>
      <c r="G236" s="217">
        <v>24532.342931</v>
      </c>
      <c r="H236" s="221">
        <f t="shared" si="7"/>
        <v>0.0490934483668131</v>
      </c>
      <c r="I236" s="226"/>
    </row>
    <row r="237" s="204" customFormat="1" ht="22" customHeight="1" spans="1:9">
      <c r="A237" s="217">
        <v>2080502</v>
      </c>
      <c r="B237" s="201" t="s">
        <v>323</v>
      </c>
      <c r="C237" s="217">
        <v>48568.19</v>
      </c>
      <c r="D237" s="217">
        <v>48568.19</v>
      </c>
      <c r="E237" s="217">
        <v>43582.123215</v>
      </c>
      <c r="F237" s="221">
        <f t="shared" si="6"/>
        <v>0.897338838754337</v>
      </c>
      <c r="G237" s="217">
        <v>41978.557841</v>
      </c>
      <c r="H237" s="221">
        <f t="shared" si="7"/>
        <v>0.0381996299175817</v>
      </c>
      <c r="I237" s="226"/>
    </row>
    <row r="238" s="204" customFormat="1" ht="22" customHeight="1" spans="1:9">
      <c r="A238" s="217">
        <v>2080503</v>
      </c>
      <c r="B238" s="201" t="s">
        <v>324</v>
      </c>
      <c r="C238" s="217">
        <v>1353.32</v>
      </c>
      <c r="D238" s="217">
        <v>1353.32</v>
      </c>
      <c r="E238" s="217">
        <v>992.786171</v>
      </c>
      <c r="F238" s="221">
        <f t="shared" si="6"/>
        <v>0.733593068158307</v>
      </c>
      <c r="G238" s="217">
        <v>1411.20534</v>
      </c>
      <c r="H238" s="221">
        <f t="shared" si="7"/>
        <v>-0.296497722294617</v>
      </c>
      <c r="I238" s="224"/>
    </row>
    <row r="239" s="204" customFormat="1" ht="30" customHeight="1" spans="1:9">
      <c r="A239" s="217">
        <v>2080505</v>
      </c>
      <c r="B239" s="201" t="s">
        <v>325</v>
      </c>
      <c r="C239" s="217">
        <v>27960.2</v>
      </c>
      <c r="D239" s="217">
        <v>27960.2</v>
      </c>
      <c r="E239" s="217">
        <v>28018.441413</v>
      </c>
      <c r="F239" s="221">
        <f t="shared" si="6"/>
        <v>1.00208301131609</v>
      </c>
      <c r="G239" s="217">
        <v>45491.755253</v>
      </c>
      <c r="H239" s="221">
        <f t="shared" si="7"/>
        <v>-0.384098475489088</v>
      </c>
      <c r="I239" s="224" t="s">
        <v>326</v>
      </c>
    </row>
    <row r="240" s="204" customFormat="1" ht="30" customHeight="1" spans="1:9">
      <c r="A240" s="217">
        <v>2080506</v>
      </c>
      <c r="B240" s="201" t="s">
        <v>327</v>
      </c>
      <c r="C240" s="217">
        <v>13863.35</v>
      </c>
      <c r="D240" s="217">
        <v>13863.35</v>
      </c>
      <c r="E240" s="217">
        <v>13297.966236</v>
      </c>
      <c r="F240" s="221">
        <f t="shared" si="6"/>
        <v>0.959217377906494</v>
      </c>
      <c r="G240" s="217">
        <v>14153.073102</v>
      </c>
      <c r="H240" s="221">
        <f t="shared" si="7"/>
        <v>-0.0604184589337818</v>
      </c>
      <c r="I240" s="224"/>
    </row>
    <row r="241" s="204" customFormat="1" ht="30" customHeight="1" spans="1:9">
      <c r="A241" s="217">
        <v>2080599</v>
      </c>
      <c r="B241" s="201" t="s">
        <v>328</v>
      </c>
      <c r="C241" s="217">
        <v>37.84</v>
      </c>
      <c r="D241" s="217">
        <v>37.84</v>
      </c>
      <c r="E241" s="217">
        <v>-178405.553342</v>
      </c>
      <c r="F241" s="221">
        <f t="shared" si="6"/>
        <v>-4714.73449635306</v>
      </c>
      <c r="G241" s="217">
        <v>35.761738</v>
      </c>
      <c r="H241" s="221">
        <f t="shared" si="7"/>
        <v>-4989.72715140411</v>
      </c>
      <c r="I241" s="224" t="s">
        <v>329</v>
      </c>
    </row>
    <row r="242" s="204" customFormat="1" ht="19" customHeight="1" spans="1:9">
      <c r="A242" s="217">
        <v>20806</v>
      </c>
      <c r="B242" s="201" t="s">
        <v>330</v>
      </c>
      <c r="C242" s="217">
        <v>0</v>
      </c>
      <c r="D242" s="217">
        <v>0</v>
      </c>
      <c r="E242" s="217">
        <v>4360.116</v>
      </c>
      <c r="F242" s="221" t="str">
        <f t="shared" si="6"/>
        <v>※</v>
      </c>
      <c r="G242" s="217">
        <v>1680.8625</v>
      </c>
      <c r="H242" s="221">
        <f t="shared" si="7"/>
        <v>1.59397541440778</v>
      </c>
      <c r="I242" s="224"/>
    </row>
    <row r="243" s="204" customFormat="1" ht="19" customHeight="1" spans="1:9">
      <c r="A243" s="217">
        <v>2080699</v>
      </c>
      <c r="B243" s="201" t="s">
        <v>331</v>
      </c>
      <c r="C243" s="217">
        <v>0</v>
      </c>
      <c r="D243" s="217">
        <v>0</v>
      </c>
      <c r="E243" s="217">
        <v>4360.116</v>
      </c>
      <c r="F243" s="221" t="str">
        <f t="shared" si="6"/>
        <v>※</v>
      </c>
      <c r="G243" s="217">
        <v>1680.8625</v>
      </c>
      <c r="H243" s="221">
        <f t="shared" si="7"/>
        <v>1.59397541440778</v>
      </c>
      <c r="I243" s="224" t="s">
        <v>332</v>
      </c>
    </row>
    <row r="244" s="204" customFormat="1" ht="19" customHeight="1" spans="1:9">
      <c r="A244" s="217">
        <v>20807</v>
      </c>
      <c r="B244" s="201" t="s">
        <v>333</v>
      </c>
      <c r="C244" s="217">
        <v>3321.948582</v>
      </c>
      <c r="D244" s="217">
        <v>3321.948582</v>
      </c>
      <c r="E244" s="217">
        <v>2175.6715</v>
      </c>
      <c r="F244" s="221">
        <f t="shared" si="6"/>
        <v>0.654938343052295</v>
      </c>
      <c r="G244" s="217">
        <v>1826.315218</v>
      </c>
      <c r="H244" s="221">
        <f t="shared" si="7"/>
        <v>0.191290243084423</v>
      </c>
      <c r="I244" s="226"/>
    </row>
    <row r="245" s="204" customFormat="1" ht="19" customHeight="1" spans="1:9">
      <c r="A245" s="217">
        <v>2080799</v>
      </c>
      <c r="B245" s="201" t="s">
        <v>334</v>
      </c>
      <c r="C245" s="217">
        <v>3321.948582</v>
      </c>
      <c r="D245" s="217">
        <v>3321.948582</v>
      </c>
      <c r="E245" s="217">
        <v>2175.6715</v>
      </c>
      <c r="F245" s="221">
        <f t="shared" si="6"/>
        <v>0.654938343052295</v>
      </c>
      <c r="G245" s="217">
        <v>1826.315218</v>
      </c>
      <c r="H245" s="221">
        <f t="shared" si="7"/>
        <v>0.191290243084423</v>
      </c>
      <c r="I245" s="225"/>
    </row>
    <row r="246" s="204" customFormat="1" ht="19" customHeight="1" spans="1:9">
      <c r="A246" s="217">
        <v>20808</v>
      </c>
      <c r="B246" s="201" t="s">
        <v>335</v>
      </c>
      <c r="C246" s="217">
        <v>1133.154327</v>
      </c>
      <c r="D246" s="217">
        <v>1133.154327</v>
      </c>
      <c r="E246" s="217">
        <v>1259.486825</v>
      </c>
      <c r="F246" s="221">
        <f t="shared" si="6"/>
        <v>1.11148746026012</v>
      </c>
      <c r="G246" s="217">
        <v>2319.064303</v>
      </c>
      <c r="H246" s="221">
        <f t="shared" si="7"/>
        <v>-0.456898705494843</v>
      </c>
      <c r="I246" s="227"/>
    </row>
    <row r="247" s="204" customFormat="1" ht="22" customHeight="1" spans="1:9">
      <c r="A247" s="217">
        <v>2080801</v>
      </c>
      <c r="B247" s="201" t="s">
        <v>336</v>
      </c>
      <c r="C247" s="217">
        <v>0</v>
      </c>
      <c r="D247" s="217">
        <v>0</v>
      </c>
      <c r="E247" s="217">
        <v>0</v>
      </c>
      <c r="F247" s="221" t="str">
        <f t="shared" si="6"/>
        <v>※</v>
      </c>
      <c r="G247" s="217">
        <v>42.98</v>
      </c>
      <c r="H247" s="221">
        <f t="shared" si="7"/>
        <v>-1</v>
      </c>
      <c r="I247" s="225"/>
    </row>
    <row r="248" s="204" customFormat="1" ht="22" customHeight="1" spans="1:9">
      <c r="A248" s="217">
        <v>2080802</v>
      </c>
      <c r="B248" s="201" t="s">
        <v>337</v>
      </c>
      <c r="C248" s="217">
        <v>976</v>
      </c>
      <c r="D248" s="217">
        <v>976</v>
      </c>
      <c r="E248" s="217">
        <v>976</v>
      </c>
      <c r="F248" s="221">
        <f t="shared" si="6"/>
        <v>1</v>
      </c>
      <c r="G248" s="217">
        <v>456.53896</v>
      </c>
      <c r="H248" s="221">
        <f t="shared" si="7"/>
        <v>1.13782411910694</v>
      </c>
      <c r="I248" s="224" t="s">
        <v>338</v>
      </c>
    </row>
    <row r="249" s="204" customFormat="1" ht="32" customHeight="1" spans="1:9">
      <c r="A249" s="217">
        <v>2080805</v>
      </c>
      <c r="B249" s="201" t="s">
        <v>339</v>
      </c>
      <c r="C249" s="217">
        <v>0</v>
      </c>
      <c r="D249" s="217">
        <v>0</v>
      </c>
      <c r="E249" s="217">
        <v>0</v>
      </c>
      <c r="F249" s="221" t="str">
        <f t="shared" si="6"/>
        <v>※</v>
      </c>
      <c r="G249" s="217">
        <v>785.61942</v>
      </c>
      <c r="H249" s="221">
        <f t="shared" si="7"/>
        <v>-1</v>
      </c>
      <c r="I249" s="224" t="s">
        <v>340</v>
      </c>
    </row>
    <row r="250" s="204" customFormat="1" ht="32" customHeight="1" spans="1:9">
      <c r="A250" s="217">
        <v>2080899</v>
      </c>
      <c r="B250" s="201" t="s">
        <v>341</v>
      </c>
      <c r="C250" s="217">
        <v>157.154327</v>
      </c>
      <c r="D250" s="217">
        <v>157.154327</v>
      </c>
      <c r="E250" s="217">
        <v>283.486825</v>
      </c>
      <c r="F250" s="221">
        <f t="shared" si="6"/>
        <v>1.80387540331613</v>
      </c>
      <c r="G250" s="217">
        <v>1033.925923</v>
      </c>
      <c r="H250" s="221">
        <f t="shared" si="7"/>
        <v>-0.725815149138107</v>
      </c>
      <c r="I250" s="224" t="s">
        <v>342</v>
      </c>
    </row>
    <row r="251" s="204" customFormat="1" ht="22" customHeight="1" spans="1:9">
      <c r="A251" s="217">
        <v>20809</v>
      </c>
      <c r="B251" s="201" t="s">
        <v>343</v>
      </c>
      <c r="C251" s="217">
        <v>0.2</v>
      </c>
      <c r="D251" s="217">
        <v>0.2</v>
      </c>
      <c r="E251" s="217">
        <v>842.33267</v>
      </c>
      <c r="F251" s="221">
        <f t="shared" si="6"/>
        <v>4211.66335</v>
      </c>
      <c r="G251" s="217">
        <v>2058.422958</v>
      </c>
      <c r="H251" s="221">
        <f t="shared" si="7"/>
        <v>-0.590787371115203</v>
      </c>
      <c r="I251" s="224"/>
    </row>
    <row r="252" s="204" customFormat="1" ht="32" customHeight="1" spans="1:9">
      <c r="A252" s="217">
        <v>2080901</v>
      </c>
      <c r="B252" s="201" t="s">
        <v>344</v>
      </c>
      <c r="C252" s="217">
        <v>0</v>
      </c>
      <c r="D252" s="217">
        <v>0</v>
      </c>
      <c r="E252" s="217">
        <v>0</v>
      </c>
      <c r="F252" s="221" t="str">
        <f t="shared" si="6"/>
        <v>※</v>
      </c>
      <c r="G252" s="217">
        <v>1677.909858</v>
      </c>
      <c r="H252" s="221">
        <f t="shared" si="7"/>
        <v>-1</v>
      </c>
      <c r="I252" s="224" t="s">
        <v>345</v>
      </c>
    </row>
    <row r="253" s="204" customFormat="1" ht="32" customHeight="1" spans="1:9">
      <c r="A253" s="217">
        <v>2080902</v>
      </c>
      <c r="B253" s="201" t="s">
        <v>346</v>
      </c>
      <c r="C253" s="217">
        <v>0</v>
      </c>
      <c r="D253" s="217">
        <v>0</v>
      </c>
      <c r="E253" s="217">
        <v>0</v>
      </c>
      <c r="F253" s="221" t="str">
        <f t="shared" si="6"/>
        <v>※</v>
      </c>
      <c r="G253" s="217">
        <v>270.0631</v>
      </c>
      <c r="H253" s="221">
        <f t="shared" si="7"/>
        <v>-1</v>
      </c>
      <c r="I253" s="224"/>
    </row>
    <row r="254" s="204" customFormat="1" ht="22" customHeight="1" spans="1:9">
      <c r="A254" s="217">
        <v>2080904</v>
      </c>
      <c r="B254" s="201" t="s">
        <v>347</v>
      </c>
      <c r="C254" s="217">
        <v>0.2</v>
      </c>
      <c r="D254" s="217">
        <v>0.2</v>
      </c>
      <c r="E254" s="217">
        <v>12.8</v>
      </c>
      <c r="F254" s="221">
        <f t="shared" si="6"/>
        <v>64</v>
      </c>
      <c r="G254" s="217">
        <v>110.45</v>
      </c>
      <c r="H254" s="221">
        <f t="shared" si="7"/>
        <v>-0.884110457220462</v>
      </c>
      <c r="I254" s="224"/>
    </row>
    <row r="255" s="204" customFormat="1" ht="32" customHeight="1" spans="1:9">
      <c r="A255" s="217">
        <v>2080999</v>
      </c>
      <c r="B255" s="201" t="s">
        <v>348</v>
      </c>
      <c r="C255" s="217">
        <v>0</v>
      </c>
      <c r="D255" s="217">
        <v>0</v>
      </c>
      <c r="E255" s="217">
        <v>829.53267</v>
      </c>
      <c r="F255" s="221" t="str">
        <f t="shared" si="6"/>
        <v>※</v>
      </c>
      <c r="G255" s="217">
        <v>0</v>
      </c>
      <c r="H255" s="221" t="str">
        <f t="shared" si="7"/>
        <v>※</v>
      </c>
      <c r="I255" s="224" t="s">
        <v>349</v>
      </c>
    </row>
    <row r="256" s="204" customFormat="1" ht="22" customHeight="1" spans="1:9">
      <c r="A256" s="217">
        <v>20810</v>
      </c>
      <c r="B256" s="201" t="s">
        <v>350</v>
      </c>
      <c r="C256" s="217">
        <v>1418.25</v>
      </c>
      <c r="D256" s="217">
        <v>1418.25</v>
      </c>
      <c r="E256" s="217">
        <v>1535.701956</v>
      </c>
      <c r="F256" s="221">
        <f t="shared" si="6"/>
        <v>1.08281470544685</v>
      </c>
      <c r="G256" s="217">
        <v>1400.845182</v>
      </c>
      <c r="H256" s="221">
        <f t="shared" si="7"/>
        <v>0.0962681499232225</v>
      </c>
      <c r="I256" s="224"/>
    </row>
    <row r="257" s="204" customFormat="1" ht="22" customHeight="1" spans="1:9">
      <c r="A257" s="217">
        <v>2081005</v>
      </c>
      <c r="B257" s="201" t="s">
        <v>351</v>
      </c>
      <c r="C257" s="217">
        <v>661.96</v>
      </c>
      <c r="D257" s="217">
        <v>661.96</v>
      </c>
      <c r="E257" s="217">
        <v>563.865488</v>
      </c>
      <c r="F257" s="221">
        <f t="shared" si="6"/>
        <v>0.851812024895764</v>
      </c>
      <c r="G257" s="217">
        <v>257.490459</v>
      </c>
      <c r="H257" s="221">
        <f t="shared" si="7"/>
        <v>1.18985002469548</v>
      </c>
      <c r="I257" s="224"/>
    </row>
    <row r="258" s="204" customFormat="1" ht="22" customHeight="1" spans="1:9">
      <c r="A258" s="217">
        <v>2081099</v>
      </c>
      <c r="B258" s="201" t="s">
        <v>352</v>
      </c>
      <c r="C258" s="217">
        <v>756.29</v>
      </c>
      <c r="D258" s="217">
        <v>756.29</v>
      </c>
      <c r="E258" s="217">
        <v>971.836468</v>
      </c>
      <c r="F258" s="221">
        <f t="shared" si="6"/>
        <v>1.28500504832802</v>
      </c>
      <c r="G258" s="217">
        <v>1143.354723</v>
      </c>
      <c r="H258" s="221">
        <f t="shared" si="7"/>
        <v>-0.150013160001614</v>
      </c>
      <c r="I258" s="224"/>
    </row>
    <row r="259" s="204" customFormat="1" ht="22" customHeight="1" spans="1:9">
      <c r="A259" s="217">
        <v>20811</v>
      </c>
      <c r="B259" s="201" t="s">
        <v>353</v>
      </c>
      <c r="C259" s="217">
        <v>7660.21</v>
      </c>
      <c r="D259" s="217">
        <v>7660.21</v>
      </c>
      <c r="E259" s="217">
        <v>7093.478246</v>
      </c>
      <c r="F259" s="221">
        <f t="shared" si="6"/>
        <v>0.926016159609201</v>
      </c>
      <c r="G259" s="217">
        <v>7909.296004</v>
      </c>
      <c r="H259" s="221">
        <f t="shared" si="7"/>
        <v>-0.103146696948428</v>
      </c>
      <c r="I259" s="226"/>
    </row>
    <row r="260" s="204" customFormat="1" ht="22" customHeight="1" spans="1:9">
      <c r="A260" s="217">
        <v>2081101</v>
      </c>
      <c r="B260" s="201" t="s">
        <v>112</v>
      </c>
      <c r="C260" s="217">
        <v>259.68</v>
      </c>
      <c r="D260" s="217">
        <v>259.68</v>
      </c>
      <c r="E260" s="217">
        <v>293.941277</v>
      </c>
      <c r="F260" s="221">
        <f t="shared" ref="F260:F323" si="8">IFERROR(E260/D260,"※")</f>
        <v>1.13193652572397</v>
      </c>
      <c r="G260" s="217">
        <v>327.356838</v>
      </c>
      <c r="H260" s="221">
        <f t="shared" ref="H260:H323" si="9">IFERROR(E260/G260-1,"※")</f>
        <v>-0.102076868789892</v>
      </c>
      <c r="I260" s="224"/>
    </row>
    <row r="261" s="204" customFormat="1" ht="22" customHeight="1" spans="1:9">
      <c r="A261" s="217">
        <v>2081104</v>
      </c>
      <c r="B261" s="201" t="s">
        <v>354</v>
      </c>
      <c r="C261" s="217">
        <v>3336.75</v>
      </c>
      <c r="D261" s="217">
        <v>3336.75</v>
      </c>
      <c r="E261" s="217">
        <v>3066.5875</v>
      </c>
      <c r="F261" s="221">
        <f t="shared" si="8"/>
        <v>0.919034239904098</v>
      </c>
      <c r="G261" s="217">
        <v>1945.080686</v>
      </c>
      <c r="H261" s="221">
        <f t="shared" si="9"/>
        <v>0.576586268154431</v>
      </c>
      <c r="I261" s="224" t="s">
        <v>355</v>
      </c>
    </row>
    <row r="262" s="204" customFormat="1" ht="32" customHeight="1" spans="1:9">
      <c r="A262" s="217">
        <v>2081105</v>
      </c>
      <c r="B262" s="201" t="s">
        <v>356</v>
      </c>
      <c r="C262" s="217">
        <v>2314.63</v>
      </c>
      <c r="D262" s="217">
        <v>2314.63</v>
      </c>
      <c r="E262" s="217">
        <v>2228.736212</v>
      </c>
      <c r="F262" s="221">
        <f t="shared" si="8"/>
        <v>0.962890920795116</v>
      </c>
      <c r="G262" s="217">
        <v>1665.967241</v>
      </c>
      <c r="H262" s="221">
        <f t="shared" si="9"/>
        <v>0.337803143513312</v>
      </c>
      <c r="I262" s="224" t="s">
        <v>357</v>
      </c>
    </row>
    <row r="263" s="204" customFormat="1" ht="22" customHeight="1" spans="1:9">
      <c r="A263" s="217">
        <v>2081106</v>
      </c>
      <c r="B263" s="201" t="s">
        <v>358</v>
      </c>
      <c r="C263" s="217">
        <v>129.37</v>
      </c>
      <c r="D263" s="217">
        <v>129.37</v>
      </c>
      <c r="E263" s="217">
        <v>34.749402</v>
      </c>
      <c r="F263" s="221">
        <f t="shared" si="8"/>
        <v>0.268604792455747</v>
      </c>
      <c r="G263" s="217">
        <v>0</v>
      </c>
      <c r="H263" s="221" t="str">
        <f t="shared" si="9"/>
        <v>※</v>
      </c>
      <c r="I263" s="225"/>
    </row>
    <row r="264" s="204" customFormat="1" ht="22" customHeight="1" spans="1:9">
      <c r="A264" s="217">
        <v>2081107</v>
      </c>
      <c r="B264" s="201" t="s">
        <v>359</v>
      </c>
      <c r="C264" s="217">
        <v>253.56</v>
      </c>
      <c r="D264" s="217">
        <v>253.56</v>
      </c>
      <c r="E264" s="217">
        <v>186.77844</v>
      </c>
      <c r="F264" s="221">
        <f t="shared" si="8"/>
        <v>0.736624230951254</v>
      </c>
      <c r="G264" s="217">
        <v>0</v>
      </c>
      <c r="H264" s="221" t="str">
        <f t="shared" si="9"/>
        <v>※</v>
      </c>
      <c r="I264" s="225"/>
    </row>
    <row r="265" s="204" customFormat="1" ht="45" customHeight="1" spans="1:9">
      <c r="A265" s="217">
        <v>2081199</v>
      </c>
      <c r="B265" s="201" t="s">
        <v>360</v>
      </c>
      <c r="C265" s="217">
        <v>1366.22</v>
      </c>
      <c r="D265" s="217">
        <v>1366.22</v>
      </c>
      <c r="E265" s="217">
        <v>1282.685415</v>
      </c>
      <c r="F265" s="221">
        <f t="shared" si="8"/>
        <v>0.938857149653789</v>
      </c>
      <c r="G265" s="217">
        <v>3970.891239</v>
      </c>
      <c r="H265" s="221">
        <f t="shared" si="9"/>
        <v>-0.676977953361668</v>
      </c>
      <c r="I265" s="224" t="s">
        <v>361</v>
      </c>
    </row>
    <row r="266" s="204" customFormat="1" ht="22" customHeight="1" spans="1:9">
      <c r="A266" s="217">
        <v>20819</v>
      </c>
      <c r="B266" s="201" t="s">
        <v>362</v>
      </c>
      <c r="C266" s="217">
        <v>1263</v>
      </c>
      <c r="D266" s="217">
        <v>1263</v>
      </c>
      <c r="E266" s="217">
        <v>998.907</v>
      </c>
      <c r="F266" s="221">
        <f t="shared" si="8"/>
        <v>0.790900237529691</v>
      </c>
      <c r="G266" s="217">
        <v>1186.8661</v>
      </c>
      <c r="H266" s="221">
        <f t="shared" si="9"/>
        <v>-0.158365884744707</v>
      </c>
      <c r="I266" s="224"/>
    </row>
    <row r="267" s="204" customFormat="1" ht="20" customHeight="1" spans="1:9">
      <c r="A267" s="217">
        <v>2081901</v>
      </c>
      <c r="B267" s="201" t="s">
        <v>363</v>
      </c>
      <c r="C267" s="217">
        <v>1263</v>
      </c>
      <c r="D267" s="217">
        <v>1263</v>
      </c>
      <c r="E267" s="217">
        <v>998.907</v>
      </c>
      <c r="F267" s="221">
        <f t="shared" si="8"/>
        <v>0.790900237529691</v>
      </c>
      <c r="G267" s="217">
        <v>1186.8661</v>
      </c>
      <c r="H267" s="221">
        <f t="shared" si="9"/>
        <v>-0.158365884744707</v>
      </c>
      <c r="I267" s="224"/>
    </row>
    <row r="268" s="204" customFormat="1" ht="20" customHeight="1" spans="1:9">
      <c r="A268" s="217">
        <v>20820</v>
      </c>
      <c r="B268" s="201" t="s">
        <v>364</v>
      </c>
      <c r="C268" s="217">
        <v>2562</v>
      </c>
      <c r="D268" s="217">
        <v>2562</v>
      </c>
      <c r="E268" s="217">
        <v>2779.834746</v>
      </c>
      <c r="F268" s="221">
        <f t="shared" si="8"/>
        <v>1.08502527166276</v>
      </c>
      <c r="G268" s="217">
        <v>2476.840264</v>
      </c>
      <c r="H268" s="221">
        <f t="shared" si="9"/>
        <v>0.12233105477326</v>
      </c>
      <c r="I268" s="224"/>
    </row>
    <row r="269" s="204" customFormat="1" ht="20" customHeight="1" spans="1:9">
      <c r="A269" s="217">
        <v>2082001</v>
      </c>
      <c r="B269" s="201" t="s">
        <v>365</v>
      </c>
      <c r="C269" s="217">
        <v>2562</v>
      </c>
      <c r="D269" s="217">
        <v>2562</v>
      </c>
      <c r="E269" s="217">
        <v>2740.283048</v>
      </c>
      <c r="F269" s="221">
        <f t="shared" si="8"/>
        <v>1.06958745042935</v>
      </c>
      <c r="G269" s="217">
        <v>2476.840264</v>
      </c>
      <c r="H269" s="221">
        <f t="shared" si="9"/>
        <v>0.106362444049803</v>
      </c>
      <c r="I269" s="226"/>
    </row>
    <row r="270" s="204" customFormat="1" ht="20" customHeight="1" spans="1:9">
      <c r="A270" s="217">
        <v>2082002</v>
      </c>
      <c r="B270" s="201" t="s">
        <v>366</v>
      </c>
      <c r="C270" s="217">
        <v>0</v>
      </c>
      <c r="D270" s="217">
        <v>0</v>
      </c>
      <c r="E270" s="217">
        <v>39.551698</v>
      </c>
      <c r="F270" s="221" t="str">
        <f t="shared" si="8"/>
        <v>※</v>
      </c>
      <c r="G270" s="217">
        <v>0</v>
      </c>
      <c r="H270" s="221" t="str">
        <f t="shared" si="9"/>
        <v>※</v>
      </c>
      <c r="I270" s="224"/>
    </row>
    <row r="271" s="204" customFormat="1" ht="20" customHeight="1" spans="1:9">
      <c r="A271" s="217">
        <v>20825</v>
      </c>
      <c r="B271" s="201" t="s">
        <v>367</v>
      </c>
      <c r="C271" s="217">
        <v>8</v>
      </c>
      <c r="D271" s="217">
        <v>8</v>
      </c>
      <c r="E271" s="217">
        <v>38</v>
      </c>
      <c r="F271" s="221">
        <f t="shared" si="8"/>
        <v>4.75</v>
      </c>
      <c r="G271" s="217">
        <v>8</v>
      </c>
      <c r="H271" s="221">
        <f t="shared" si="9"/>
        <v>3.75</v>
      </c>
      <c r="I271" s="226"/>
    </row>
    <row r="272" s="204" customFormat="1" ht="20" customHeight="1" spans="1:9">
      <c r="A272" s="217">
        <v>2082501</v>
      </c>
      <c r="B272" s="201" t="s">
        <v>368</v>
      </c>
      <c r="C272" s="217">
        <v>8</v>
      </c>
      <c r="D272" s="217">
        <v>8</v>
      </c>
      <c r="E272" s="217">
        <v>38</v>
      </c>
      <c r="F272" s="221">
        <f t="shared" si="8"/>
        <v>4.75</v>
      </c>
      <c r="G272" s="217">
        <v>8</v>
      </c>
      <c r="H272" s="221">
        <f t="shared" si="9"/>
        <v>3.75</v>
      </c>
      <c r="I272" s="226"/>
    </row>
    <row r="273" s="204" customFormat="1" ht="31" customHeight="1" spans="1:9">
      <c r="A273" s="217">
        <v>20826</v>
      </c>
      <c r="B273" s="201" t="s">
        <v>369</v>
      </c>
      <c r="C273" s="217">
        <v>0</v>
      </c>
      <c r="D273" s="217">
        <v>0</v>
      </c>
      <c r="E273" s="217">
        <v>20</v>
      </c>
      <c r="F273" s="221" t="str">
        <f t="shared" si="8"/>
        <v>※</v>
      </c>
      <c r="G273" s="217">
        <v>0</v>
      </c>
      <c r="H273" s="221" t="str">
        <f t="shared" si="9"/>
        <v>※</v>
      </c>
      <c r="I273" s="226"/>
    </row>
    <row r="274" s="203" customFormat="1" ht="31" customHeight="1" spans="1:9">
      <c r="A274" s="217">
        <v>2082602</v>
      </c>
      <c r="B274" s="201" t="s">
        <v>370</v>
      </c>
      <c r="C274" s="217">
        <v>0</v>
      </c>
      <c r="D274" s="217">
        <v>0</v>
      </c>
      <c r="E274" s="217">
        <v>20</v>
      </c>
      <c r="F274" s="221" t="str">
        <f t="shared" si="8"/>
        <v>※</v>
      </c>
      <c r="G274" s="217">
        <v>0</v>
      </c>
      <c r="H274" s="221" t="str">
        <f t="shared" si="9"/>
        <v>※</v>
      </c>
      <c r="I274" s="225"/>
    </row>
    <row r="275" s="204" customFormat="1" ht="22" customHeight="1" spans="1:9">
      <c r="A275" s="217">
        <v>20828</v>
      </c>
      <c r="B275" s="201" t="s">
        <v>371</v>
      </c>
      <c r="C275" s="217">
        <v>5484.937229</v>
      </c>
      <c r="D275" s="217">
        <v>5484.937229</v>
      </c>
      <c r="E275" s="217">
        <v>5398.781126</v>
      </c>
      <c r="F275" s="221">
        <f t="shared" si="8"/>
        <v>0.98429223537063</v>
      </c>
      <c r="G275" s="217">
        <v>1417.766494</v>
      </c>
      <c r="H275" s="221">
        <f t="shared" si="9"/>
        <v>2.80794802871114</v>
      </c>
      <c r="I275" s="225"/>
    </row>
    <row r="276" s="204" customFormat="1" ht="22" customHeight="1" spans="1:9">
      <c r="A276" s="217">
        <v>2082801</v>
      </c>
      <c r="B276" s="201" t="s">
        <v>112</v>
      </c>
      <c r="C276" s="217">
        <v>462.74</v>
      </c>
      <c r="D276" s="217">
        <v>462.74</v>
      </c>
      <c r="E276" s="217">
        <v>492.374999</v>
      </c>
      <c r="F276" s="221">
        <f t="shared" si="8"/>
        <v>1.06404244067943</v>
      </c>
      <c r="G276" s="217">
        <v>166.64476</v>
      </c>
      <c r="H276" s="221">
        <f t="shared" si="9"/>
        <v>1.95463835166494</v>
      </c>
      <c r="I276" s="225"/>
    </row>
    <row r="277" s="204" customFormat="1" ht="22" customHeight="1" spans="1:9">
      <c r="A277" s="217">
        <v>2082802</v>
      </c>
      <c r="B277" s="201" t="s">
        <v>113</v>
      </c>
      <c r="C277" s="217">
        <v>134.7</v>
      </c>
      <c r="D277" s="217">
        <v>134.7</v>
      </c>
      <c r="E277" s="217">
        <v>273.199477</v>
      </c>
      <c r="F277" s="221">
        <f t="shared" si="8"/>
        <v>2.02820695619896</v>
      </c>
      <c r="G277" s="217">
        <v>58.899155</v>
      </c>
      <c r="H277" s="221">
        <f t="shared" si="9"/>
        <v>3.63842778389605</v>
      </c>
      <c r="I277" s="225"/>
    </row>
    <row r="278" s="204" customFormat="1" ht="31" customHeight="1" spans="1:9">
      <c r="A278" s="217">
        <v>2082804</v>
      </c>
      <c r="B278" s="201" t="s">
        <v>372</v>
      </c>
      <c r="C278" s="217">
        <v>1930.052264</v>
      </c>
      <c r="D278" s="217">
        <v>1930.052264</v>
      </c>
      <c r="E278" s="217">
        <v>1813.266364</v>
      </c>
      <c r="F278" s="221">
        <f t="shared" si="8"/>
        <v>0.939490809560792</v>
      </c>
      <c r="G278" s="217">
        <v>1180.707544</v>
      </c>
      <c r="H278" s="221">
        <f t="shared" si="9"/>
        <v>0.535745556310259</v>
      </c>
      <c r="I278" s="226" t="s">
        <v>373</v>
      </c>
    </row>
    <row r="279" s="204" customFormat="1" ht="31" customHeight="1" spans="1:9">
      <c r="A279" s="217">
        <v>2082899</v>
      </c>
      <c r="B279" s="201" t="s">
        <v>374</v>
      </c>
      <c r="C279" s="217">
        <v>2957.444965</v>
      </c>
      <c r="D279" s="217">
        <v>2957.444965</v>
      </c>
      <c r="E279" s="217">
        <v>2819.940286</v>
      </c>
      <c r="F279" s="221">
        <f t="shared" si="8"/>
        <v>0.953505583154613</v>
      </c>
      <c r="G279" s="217">
        <v>11.515035</v>
      </c>
      <c r="H279" s="221">
        <f t="shared" si="9"/>
        <v>243.892029073294</v>
      </c>
      <c r="I279" s="224" t="s">
        <v>375</v>
      </c>
    </row>
    <row r="280" s="204" customFormat="1" ht="22" customHeight="1" spans="1:9">
      <c r="A280" s="217">
        <v>20899</v>
      </c>
      <c r="B280" s="201" t="s">
        <v>376</v>
      </c>
      <c r="C280" s="217">
        <v>1.08</v>
      </c>
      <c r="D280" s="217">
        <v>1.08</v>
      </c>
      <c r="E280" s="217">
        <v>1.26</v>
      </c>
      <c r="F280" s="221">
        <f t="shared" si="8"/>
        <v>1.16666666666667</v>
      </c>
      <c r="G280" s="217">
        <v>714.64</v>
      </c>
      <c r="H280" s="221">
        <f t="shared" si="9"/>
        <v>-0.998236874510243</v>
      </c>
      <c r="I280" s="224"/>
    </row>
    <row r="281" s="204" customFormat="1" ht="31" customHeight="1" spans="1:9">
      <c r="A281" s="217">
        <v>2089901</v>
      </c>
      <c r="B281" s="201" t="s">
        <v>377</v>
      </c>
      <c r="C281" s="217">
        <v>1.08</v>
      </c>
      <c r="D281" s="217">
        <v>1.08</v>
      </c>
      <c r="E281" s="217">
        <v>1.26</v>
      </c>
      <c r="F281" s="221">
        <f t="shared" si="8"/>
        <v>1.16666666666667</v>
      </c>
      <c r="G281" s="217">
        <v>714.64</v>
      </c>
      <c r="H281" s="221">
        <f t="shared" si="9"/>
        <v>-0.998236874510243</v>
      </c>
      <c r="I281" s="235" t="s">
        <v>378</v>
      </c>
    </row>
    <row r="282" s="204" customFormat="1" ht="22" customHeight="1" spans="1:9">
      <c r="A282" s="217">
        <v>210</v>
      </c>
      <c r="B282" s="218" t="s">
        <v>88</v>
      </c>
      <c r="C282" s="219">
        <v>150490.404762</v>
      </c>
      <c r="D282" s="219">
        <v>171470.404762</v>
      </c>
      <c r="E282" s="219">
        <v>188811.606765</v>
      </c>
      <c r="F282" s="220">
        <f t="shared" si="8"/>
        <v>1.10113233258573</v>
      </c>
      <c r="G282" s="219">
        <v>139490.123072</v>
      </c>
      <c r="H282" s="220">
        <f t="shared" si="9"/>
        <v>0.353584057471524</v>
      </c>
      <c r="I282" s="224"/>
    </row>
    <row r="283" s="204" customFormat="1" ht="22" customHeight="1" spans="1:9">
      <c r="A283" s="217">
        <v>21001</v>
      </c>
      <c r="B283" s="201" t="s">
        <v>379</v>
      </c>
      <c r="C283" s="217">
        <v>7388.342284</v>
      </c>
      <c r="D283" s="217">
        <v>7388.342284</v>
      </c>
      <c r="E283" s="217">
        <v>7803.455301</v>
      </c>
      <c r="F283" s="221">
        <f t="shared" si="8"/>
        <v>1.05618486543307</v>
      </c>
      <c r="G283" s="217">
        <v>6707.466198</v>
      </c>
      <c r="H283" s="221">
        <f t="shared" si="9"/>
        <v>0.163398378858293</v>
      </c>
      <c r="I283" s="224"/>
    </row>
    <row r="284" s="204" customFormat="1" ht="22" customHeight="1" spans="1:9">
      <c r="A284" s="217">
        <v>2100101</v>
      </c>
      <c r="B284" s="201" t="s">
        <v>112</v>
      </c>
      <c r="C284" s="217">
        <v>1888.09</v>
      </c>
      <c r="D284" s="217">
        <v>1888.09</v>
      </c>
      <c r="E284" s="217">
        <v>2151.176408</v>
      </c>
      <c r="F284" s="221">
        <f t="shared" si="8"/>
        <v>1.13933997214116</v>
      </c>
      <c r="G284" s="217">
        <v>1542.095215</v>
      </c>
      <c r="H284" s="221">
        <f t="shared" si="9"/>
        <v>0.394969900091415</v>
      </c>
      <c r="I284" s="224" t="s">
        <v>380</v>
      </c>
    </row>
    <row r="285" s="204" customFormat="1" ht="62" customHeight="1" spans="1:9">
      <c r="A285" s="217">
        <v>2100102</v>
      </c>
      <c r="B285" s="201" t="s">
        <v>113</v>
      </c>
      <c r="C285" s="217">
        <v>3699.75</v>
      </c>
      <c r="D285" s="217">
        <v>3699.75</v>
      </c>
      <c r="E285" s="217">
        <v>3910.870616</v>
      </c>
      <c r="F285" s="221">
        <f t="shared" si="8"/>
        <v>1.05706348158659</v>
      </c>
      <c r="G285" s="217">
        <v>2416.440257</v>
      </c>
      <c r="H285" s="221">
        <f t="shared" si="9"/>
        <v>0.618442916050128</v>
      </c>
      <c r="I285" s="224" t="s">
        <v>381</v>
      </c>
    </row>
    <row r="286" s="204" customFormat="1" ht="31" customHeight="1" spans="1:9">
      <c r="A286" s="217">
        <v>2100199</v>
      </c>
      <c r="B286" s="201" t="s">
        <v>382</v>
      </c>
      <c r="C286" s="217">
        <v>1800.502284</v>
      </c>
      <c r="D286" s="217">
        <v>1800.502284</v>
      </c>
      <c r="E286" s="217">
        <v>1741.408277</v>
      </c>
      <c r="F286" s="221">
        <f t="shared" si="8"/>
        <v>0.967179154658601</v>
      </c>
      <c r="G286" s="217">
        <v>2748.930726</v>
      </c>
      <c r="H286" s="221">
        <f t="shared" si="9"/>
        <v>-0.366514310262761</v>
      </c>
      <c r="I286" s="224" t="s">
        <v>383</v>
      </c>
    </row>
    <row r="287" s="204" customFormat="1" ht="22" customHeight="1" spans="1:9">
      <c r="A287" s="217">
        <v>21002</v>
      </c>
      <c r="B287" s="201" t="s">
        <v>384</v>
      </c>
      <c r="C287" s="217">
        <v>79311.149356</v>
      </c>
      <c r="D287" s="217">
        <v>89291.149356</v>
      </c>
      <c r="E287" s="217">
        <v>97474.951911</v>
      </c>
      <c r="F287" s="221">
        <f t="shared" si="8"/>
        <v>1.09165300944186</v>
      </c>
      <c r="G287" s="217">
        <v>64351.987791</v>
      </c>
      <c r="H287" s="221">
        <f t="shared" si="9"/>
        <v>0.514715477439105</v>
      </c>
      <c r="I287" s="224"/>
    </row>
    <row r="288" s="204" customFormat="1" ht="103" customHeight="1" spans="1:9">
      <c r="A288" s="217">
        <v>2100201</v>
      </c>
      <c r="B288" s="201" t="s">
        <v>385</v>
      </c>
      <c r="C288" s="217">
        <v>62633.404558</v>
      </c>
      <c r="D288" s="217">
        <v>68113.404558</v>
      </c>
      <c r="E288" s="217">
        <v>77300.845288</v>
      </c>
      <c r="F288" s="221">
        <f t="shared" si="8"/>
        <v>1.13488447376282</v>
      </c>
      <c r="G288" s="217">
        <v>48232.434902</v>
      </c>
      <c r="H288" s="221">
        <f t="shared" si="9"/>
        <v>0.602673500623844</v>
      </c>
      <c r="I288" s="224" t="s">
        <v>386</v>
      </c>
    </row>
    <row r="289" s="204" customFormat="1" ht="31" customHeight="1" spans="1:9">
      <c r="A289" s="217">
        <v>2100202</v>
      </c>
      <c r="B289" s="201" t="s">
        <v>387</v>
      </c>
      <c r="C289" s="217">
        <v>9233.702505</v>
      </c>
      <c r="D289" s="217">
        <v>11733.702505</v>
      </c>
      <c r="E289" s="217">
        <v>11591.273538</v>
      </c>
      <c r="F289" s="221">
        <f t="shared" si="8"/>
        <v>0.987861549503296</v>
      </c>
      <c r="G289" s="217">
        <v>15841.033995</v>
      </c>
      <c r="H289" s="221">
        <f t="shared" si="9"/>
        <v>-0.268275445803688</v>
      </c>
      <c r="I289" s="224" t="s">
        <v>388</v>
      </c>
    </row>
    <row r="290" s="205" customFormat="1" ht="22" customHeight="1" spans="1:9">
      <c r="A290" s="217">
        <v>2100206</v>
      </c>
      <c r="B290" s="201" t="s">
        <v>389</v>
      </c>
      <c r="C290" s="217">
        <v>1524.71113</v>
      </c>
      <c r="D290" s="217">
        <v>524.71113</v>
      </c>
      <c r="E290" s="217">
        <v>31.566231</v>
      </c>
      <c r="F290" s="221">
        <f t="shared" si="8"/>
        <v>0.0601592556269961</v>
      </c>
      <c r="G290" s="217">
        <v>0</v>
      </c>
      <c r="H290" s="221" t="str">
        <f t="shared" si="9"/>
        <v>※</v>
      </c>
      <c r="I290" s="224"/>
    </row>
    <row r="291" s="204" customFormat="1" ht="22" customHeight="1" spans="1:9">
      <c r="A291" s="217">
        <v>2100208</v>
      </c>
      <c r="B291" s="201" t="s">
        <v>390</v>
      </c>
      <c r="C291" s="217">
        <v>20</v>
      </c>
      <c r="D291" s="217">
        <v>20</v>
      </c>
      <c r="E291" s="217">
        <v>18.245425</v>
      </c>
      <c r="F291" s="221">
        <f t="shared" si="8"/>
        <v>0.91227125</v>
      </c>
      <c r="G291" s="217">
        <v>0</v>
      </c>
      <c r="H291" s="221" t="str">
        <f t="shared" si="9"/>
        <v>※</v>
      </c>
      <c r="I291" s="226"/>
    </row>
    <row r="292" s="204" customFormat="1" ht="31" customHeight="1" spans="1:9">
      <c r="A292" s="217">
        <v>2100299</v>
      </c>
      <c r="B292" s="201" t="s">
        <v>391</v>
      </c>
      <c r="C292" s="217">
        <v>5899.331163</v>
      </c>
      <c r="D292" s="217">
        <v>8899.331163</v>
      </c>
      <c r="E292" s="217">
        <v>8533.021429</v>
      </c>
      <c r="F292" s="221">
        <f t="shared" si="8"/>
        <v>0.958838509626097</v>
      </c>
      <c r="G292" s="217">
        <v>278.518894</v>
      </c>
      <c r="H292" s="221">
        <f t="shared" si="9"/>
        <v>29.6371366999612</v>
      </c>
      <c r="I292" s="225" t="s">
        <v>392</v>
      </c>
    </row>
    <row r="293" s="204" customFormat="1" ht="22" customHeight="1" spans="1:9">
      <c r="A293" s="217">
        <v>21003</v>
      </c>
      <c r="B293" s="201" t="s">
        <v>393</v>
      </c>
      <c r="C293" s="217">
        <v>2530</v>
      </c>
      <c r="D293" s="217">
        <v>2530</v>
      </c>
      <c r="E293" s="217">
        <v>522.09438</v>
      </c>
      <c r="F293" s="221">
        <f t="shared" si="8"/>
        <v>0.206361415019763</v>
      </c>
      <c r="G293" s="217">
        <v>168.26</v>
      </c>
      <c r="H293" s="221">
        <f t="shared" si="9"/>
        <v>2.10290253179603</v>
      </c>
      <c r="I293" s="226"/>
    </row>
    <row r="294" s="204" customFormat="1" ht="22" customHeight="1" spans="1:9">
      <c r="A294" s="217">
        <v>2100301</v>
      </c>
      <c r="B294" s="201" t="s">
        <v>394</v>
      </c>
      <c r="C294" s="217">
        <v>2530</v>
      </c>
      <c r="D294" s="217">
        <v>2530</v>
      </c>
      <c r="E294" s="217">
        <v>232.08438</v>
      </c>
      <c r="F294" s="221">
        <f t="shared" si="8"/>
        <v>0.0917329565217391</v>
      </c>
      <c r="G294" s="217">
        <v>0</v>
      </c>
      <c r="H294" s="221" t="str">
        <f t="shared" si="9"/>
        <v>※</v>
      </c>
      <c r="I294" s="224"/>
    </row>
    <row r="295" s="204" customFormat="1" ht="22" customHeight="1" spans="1:9">
      <c r="A295" s="217">
        <v>2100399</v>
      </c>
      <c r="B295" s="201" t="s">
        <v>395</v>
      </c>
      <c r="C295" s="217">
        <v>0</v>
      </c>
      <c r="D295" s="217">
        <v>0</v>
      </c>
      <c r="E295" s="217">
        <v>290.01</v>
      </c>
      <c r="F295" s="221" t="str">
        <f t="shared" si="8"/>
        <v>※</v>
      </c>
      <c r="G295" s="217">
        <v>168.26</v>
      </c>
      <c r="H295" s="221">
        <f t="shared" si="9"/>
        <v>0.723582550814216</v>
      </c>
      <c r="I295" s="224"/>
    </row>
    <row r="296" s="204" customFormat="1" ht="22" customHeight="1" spans="1:9">
      <c r="A296" s="217">
        <v>21004</v>
      </c>
      <c r="B296" s="201" t="s">
        <v>396</v>
      </c>
      <c r="C296" s="217">
        <v>36469.126321</v>
      </c>
      <c r="D296" s="217">
        <v>47469.126321</v>
      </c>
      <c r="E296" s="217">
        <v>58034.848137</v>
      </c>
      <c r="F296" s="221">
        <f t="shared" si="8"/>
        <v>1.22258092016591</v>
      </c>
      <c r="G296" s="217">
        <v>31453.454797</v>
      </c>
      <c r="H296" s="221">
        <f t="shared" si="9"/>
        <v>0.845102501825501</v>
      </c>
      <c r="I296" s="226"/>
    </row>
    <row r="297" s="204" customFormat="1" ht="22" customHeight="1" spans="1:9">
      <c r="A297" s="217">
        <v>2100401</v>
      </c>
      <c r="B297" s="201" t="s">
        <v>397</v>
      </c>
      <c r="C297" s="217">
        <v>15512.13</v>
      </c>
      <c r="D297" s="217">
        <v>21512.13</v>
      </c>
      <c r="E297" s="217">
        <v>22043.63282</v>
      </c>
      <c r="F297" s="221">
        <f t="shared" si="8"/>
        <v>1.02470712198188</v>
      </c>
      <c r="G297" s="217">
        <v>4414.891541</v>
      </c>
      <c r="H297" s="221">
        <f t="shared" si="9"/>
        <v>3.99301797457225</v>
      </c>
      <c r="I297" s="224" t="s">
        <v>398</v>
      </c>
    </row>
    <row r="298" s="204" customFormat="1" ht="31" customHeight="1" spans="1:9">
      <c r="A298" s="217">
        <v>2100402</v>
      </c>
      <c r="B298" s="201" t="s">
        <v>399</v>
      </c>
      <c r="C298" s="217">
        <v>434.28</v>
      </c>
      <c r="D298" s="217">
        <v>434.28</v>
      </c>
      <c r="E298" s="217">
        <v>0</v>
      </c>
      <c r="F298" s="221">
        <f t="shared" si="8"/>
        <v>0</v>
      </c>
      <c r="G298" s="217">
        <v>1338.708038</v>
      </c>
      <c r="H298" s="221">
        <f t="shared" si="9"/>
        <v>-1</v>
      </c>
      <c r="I298" s="225" t="s">
        <v>400</v>
      </c>
    </row>
    <row r="299" s="204" customFormat="1" ht="48" customHeight="1" spans="1:9">
      <c r="A299" s="217">
        <v>2100403</v>
      </c>
      <c r="B299" s="201" t="s">
        <v>401</v>
      </c>
      <c r="C299" s="217">
        <v>3352</v>
      </c>
      <c r="D299" s="217">
        <v>3352</v>
      </c>
      <c r="E299" s="217">
        <v>3343.111175</v>
      </c>
      <c r="F299" s="221">
        <f t="shared" si="8"/>
        <v>0.997348202565633</v>
      </c>
      <c r="G299" s="217">
        <v>137</v>
      </c>
      <c r="H299" s="221">
        <f t="shared" si="9"/>
        <v>23.402271350365</v>
      </c>
      <c r="I299" s="224" t="s">
        <v>402</v>
      </c>
    </row>
    <row r="300" s="204" customFormat="1" ht="48" customHeight="1" spans="1:9">
      <c r="A300" s="217">
        <v>2100407</v>
      </c>
      <c r="B300" s="201" t="s">
        <v>403</v>
      </c>
      <c r="C300" s="217">
        <v>3809.32</v>
      </c>
      <c r="D300" s="217">
        <v>3809.32</v>
      </c>
      <c r="E300" s="217">
        <v>1609.889139</v>
      </c>
      <c r="F300" s="221">
        <f t="shared" si="8"/>
        <v>0.422618509077736</v>
      </c>
      <c r="G300" s="217">
        <v>2685.378464</v>
      </c>
      <c r="H300" s="221">
        <f t="shared" si="9"/>
        <v>-0.400498231224364</v>
      </c>
      <c r="I300" s="225" t="s">
        <v>404</v>
      </c>
    </row>
    <row r="301" s="204" customFormat="1" ht="22" customHeight="1" spans="1:9">
      <c r="A301" s="217">
        <v>2100408</v>
      </c>
      <c r="B301" s="201" t="s">
        <v>405</v>
      </c>
      <c r="C301" s="217">
        <v>12597.994947</v>
      </c>
      <c r="D301" s="217">
        <v>12597.994947</v>
      </c>
      <c r="E301" s="217">
        <v>23186.081211</v>
      </c>
      <c r="F301" s="221">
        <f t="shared" si="8"/>
        <v>1.84045804975667</v>
      </c>
      <c r="G301" s="217">
        <v>21946.07514</v>
      </c>
      <c r="H301" s="221">
        <f t="shared" si="9"/>
        <v>0.0565024070632067</v>
      </c>
      <c r="I301" s="224"/>
    </row>
    <row r="302" s="204" customFormat="1" ht="22" customHeight="1" spans="1:9">
      <c r="A302" s="217">
        <v>2100409</v>
      </c>
      <c r="B302" s="201" t="s">
        <v>406</v>
      </c>
      <c r="C302" s="217">
        <v>208.850074</v>
      </c>
      <c r="D302" s="217">
        <v>208.850074</v>
      </c>
      <c r="E302" s="217">
        <v>395.123061</v>
      </c>
      <c r="F302" s="221">
        <f t="shared" si="8"/>
        <v>1.89189811347637</v>
      </c>
      <c r="G302" s="217">
        <v>422.523444</v>
      </c>
      <c r="H302" s="221">
        <f t="shared" si="9"/>
        <v>-0.0648493791033284</v>
      </c>
      <c r="I302" s="226"/>
    </row>
    <row r="303" s="204" customFormat="1" ht="22" customHeight="1" spans="1:9">
      <c r="A303" s="217">
        <v>2100410</v>
      </c>
      <c r="B303" s="201" t="s">
        <v>407</v>
      </c>
      <c r="C303" s="217">
        <v>0</v>
      </c>
      <c r="D303" s="217">
        <v>5000</v>
      </c>
      <c r="E303" s="217">
        <v>6965.398542</v>
      </c>
      <c r="F303" s="221">
        <f t="shared" si="8"/>
        <v>1.3930797084</v>
      </c>
      <c r="G303" s="217">
        <v>0</v>
      </c>
      <c r="H303" s="221" t="str">
        <f t="shared" si="9"/>
        <v>※</v>
      </c>
      <c r="I303" s="226" t="s">
        <v>408</v>
      </c>
    </row>
    <row r="304" s="204" customFormat="1" ht="22" customHeight="1" spans="1:9">
      <c r="A304" s="217">
        <v>2100499</v>
      </c>
      <c r="B304" s="201" t="s">
        <v>409</v>
      </c>
      <c r="C304" s="217">
        <v>554.5513</v>
      </c>
      <c r="D304" s="217">
        <v>554.5513</v>
      </c>
      <c r="E304" s="217">
        <v>491.612189</v>
      </c>
      <c r="F304" s="221">
        <f t="shared" si="8"/>
        <v>0.886504438813866</v>
      </c>
      <c r="G304" s="217">
        <v>508.87817</v>
      </c>
      <c r="H304" s="221">
        <f t="shared" si="9"/>
        <v>-0.0339294982922926</v>
      </c>
      <c r="I304" s="224"/>
    </row>
    <row r="305" s="204" customFormat="1" ht="22" customHeight="1" spans="1:9">
      <c r="A305" s="217">
        <v>21006</v>
      </c>
      <c r="B305" s="201" t="s">
        <v>410</v>
      </c>
      <c r="C305" s="217">
        <v>3</v>
      </c>
      <c r="D305" s="217">
        <v>3</v>
      </c>
      <c r="E305" s="217">
        <v>75.245677</v>
      </c>
      <c r="F305" s="221">
        <f t="shared" si="8"/>
        <v>25.0818923333333</v>
      </c>
      <c r="G305" s="217">
        <v>119.923519</v>
      </c>
      <c r="H305" s="221">
        <f t="shared" si="9"/>
        <v>-0.372552793418279</v>
      </c>
      <c r="I305" s="224"/>
    </row>
    <row r="306" s="204" customFormat="1" ht="22" customHeight="1" spans="1:9">
      <c r="A306" s="217">
        <v>2100601</v>
      </c>
      <c r="B306" s="201" t="s">
        <v>411</v>
      </c>
      <c r="C306" s="217">
        <v>3</v>
      </c>
      <c r="D306" s="217">
        <v>3</v>
      </c>
      <c r="E306" s="217">
        <v>75.245677</v>
      </c>
      <c r="F306" s="221">
        <f t="shared" si="8"/>
        <v>25.0818923333333</v>
      </c>
      <c r="G306" s="217">
        <v>79.923519</v>
      </c>
      <c r="H306" s="221">
        <f t="shared" si="9"/>
        <v>-0.058528979435953</v>
      </c>
      <c r="I306" s="224"/>
    </row>
    <row r="307" s="204" customFormat="1" ht="22" customHeight="1" spans="1:9">
      <c r="A307" s="217">
        <v>2100699</v>
      </c>
      <c r="B307" s="201" t="s">
        <v>412</v>
      </c>
      <c r="C307" s="217">
        <v>0</v>
      </c>
      <c r="D307" s="217">
        <v>0</v>
      </c>
      <c r="E307" s="217">
        <v>0</v>
      </c>
      <c r="F307" s="221" t="str">
        <f t="shared" si="8"/>
        <v>※</v>
      </c>
      <c r="G307" s="217">
        <v>40</v>
      </c>
      <c r="H307" s="221">
        <f t="shared" si="9"/>
        <v>-1</v>
      </c>
      <c r="I307" s="224"/>
    </row>
    <row r="308" s="205" customFormat="1" ht="22" customHeight="1" spans="1:9">
      <c r="A308" s="217">
        <v>21007</v>
      </c>
      <c r="B308" s="201" t="s">
        <v>413</v>
      </c>
      <c r="C308" s="217">
        <v>8049.01863</v>
      </c>
      <c r="D308" s="217">
        <v>8049.01863</v>
      </c>
      <c r="E308" s="217">
        <v>8035.971613</v>
      </c>
      <c r="F308" s="221">
        <f t="shared" si="8"/>
        <v>0.998379054938279</v>
      </c>
      <c r="G308" s="217">
        <v>6216.63554</v>
      </c>
      <c r="H308" s="221">
        <f t="shared" si="9"/>
        <v>0.292656061513299</v>
      </c>
      <c r="I308" s="236"/>
    </row>
    <row r="309" s="204" customFormat="1" ht="22" customHeight="1" spans="1:9">
      <c r="A309" s="217">
        <v>2100716</v>
      </c>
      <c r="B309" s="201" t="s">
        <v>414</v>
      </c>
      <c r="C309" s="217">
        <v>0</v>
      </c>
      <c r="D309" s="217">
        <v>0</v>
      </c>
      <c r="E309" s="217">
        <v>0</v>
      </c>
      <c r="F309" s="221" t="str">
        <f t="shared" si="8"/>
        <v>※</v>
      </c>
      <c r="G309" s="217">
        <v>-0.504</v>
      </c>
      <c r="H309" s="221">
        <f t="shared" si="9"/>
        <v>-1</v>
      </c>
      <c r="I309" s="224"/>
    </row>
    <row r="310" s="204" customFormat="1" ht="22" customHeight="1" spans="1:9">
      <c r="A310" s="217">
        <v>2100717</v>
      </c>
      <c r="B310" s="201" t="s">
        <v>415</v>
      </c>
      <c r="C310" s="217">
        <v>6364</v>
      </c>
      <c r="D310" s="217">
        <v>6364</v>
      </c>
      <c r="E310" s="217">
        <v>6399.82321</v>
      </c>
      <c r="F310" s="221">
        <f t="shared" si="8"/>
        <v>1.005629039912</v>
      </c>
      <c r="G310" s="217">
        <v>603.8723</v>
      </c>
      <c r="H310" s="221">
        <f t="shared" si="9"/>
        <v>9.59797445585764</v>
      </c>
      <c r="I310" s="226" t="s">
        <v>416</v>
      </c>
    </row>
    <row r="311" s="203" customFormat="1" ht="32" customHeight="1" spans="1:9">
      <c r="A311" s="217">
        <v>2100799</v>
      </c>
      <c r="B311" s="201" t="s">
        <v>417</v>
      </c>
      <c r="C311" s="217">
        <v>1685.01863</v>
      </c>
      <c r="D311" s="217">
        <v>1685.01863</v>
      </c>
      <c r="E311" s="217">
        <v>1636.148403</v>
      </c>
      <c r="F311" s="221">
        <f t="shared" si="8"/>
        <v>0.970997218588616</v>
      </c>
      <c r="G311" s="217">
        <v>5613.26724</v>
      </c>
      <c r="H311" s="221">
        <f t="shared" si="9"/>
        <v>-0.708521199322055</v>
      </c>
      <c r="I311" s="237" t="s">
        <v>418</v>
      </c>
    </row>
    <row r="312" s="204" customFormat="1" ht="22" customHeight="1" spans="1:9">
      <c r="A312" s="217">
        <v>21011</v>
      </c>
      <c r="B312" s="201" t="s">
        <v>419</v>
      </c>
      <c r="C312" s="217">
        <v>12131.34</v>
      </c>
      <c r="D312" s="217">
        <v>12131.34</v>
      </c>
      <c r="E312" s="217">
        <v>11808.199407</v>
      </c>
      <c r="F312" s="221">
        <f t="shared" si="8"/>
        <v>0.973363157491258</v>
      </c>
      <c r="G312" s="217">
        <v>297.855</v>
      </c>
      <c r="H312" s="221">
        <f t="shared" si="9"/>
        <v>38.6441201490658</v>
      </c>
      <c r="I312" s="226"/>
    </row>
    <row r="313" s="204" customFormat="1" ht="34" customHeight="1" spans="1:9">
      <c r="A313" s="217">
        <v>2101101</v>
      </c>
      <c r="B313" s="201" t="s">
        <v>420</v>
      </c>
      <c r="C313" s="217">
        <v>4593.91</v>
      </c>
      <c r="D313" s="217">
        <v>4593.91</v>
      </c>
      <c r="E313" s="217">
        <v>4518.455831</v>
      </c>
      <c r="F313" s="221">
        <f t="shared" si="8"/>
        <v>0.983575174742213</v>
      </c>
      <c r="G313" s="217">
        <v>0</v>
      </c>
      <c r="H313" s="221" t="str">
        <f t="shared" si="9"/>
        <v>※</v>
      </c>
      <c r="I313" s="238" t="s">
        <v>421</v>
      </c>
    </row>
    <row r="314" s="204" customFormat="1" ht="34" customHeight="1" spans="1:9">
      <c r="A314" s="217">
        <v>2101102</v>
      </c>
      <c r="B314" s="201" t="s">
        <v>422</v>
      </c>
      <c r="C314" s="217">
        <v>7237.43</v>
      </c>
      <c r="D314" s="217">
        <v>7237.43</v>
      </c>
      <c r="E314" s="217">
        <v>6989.743576</v>
      </c>
      <c r="F314" s="221">
        <f t="shared" si="8"/>
        <v>0.965777019743196</v>
      </c>
      <c r="G314" s="217">
        <v>0</v>
      </c>
      <c r="H314" s="221" t="str">
        <f t="shared" si="9"/>
        <v>※</v>
      </c>
      <c r="I314" s="224" t="s">
        <v>421</v>
      </c>
    </row>
    <row r="315" s="204" customFormat="1" ht="22" customHeight="1" spans="1:9">
      <c r="A315" s="217">
        <v>2101103</v>
      </c>
      <c r="B315" s="201" t="s">
        <v>423</v>
      </c>
      <c r="C315" s="217">
        <v>300</v>
      </c>
      <c r="D315" s="217">
        <v>300</v>
      </c>
      <c r="E315" s="217">
        <v>300</v>
      </c>
      <c r="F315" s="221">
        <f t="shared" si="8"/>
        <v>1</v>
      </c>
      <c r="G315" s="217">
        <v>297.855</v>
      </c>
      <c r="H315" s="221">
        <f t="shared" si="9"/>
        <v>0.00720149065820608</v>
      </c>
      <c r="I315" s="226"/>
    </row>
    <row r="316" s="204" customFormat="1" ht="22" customHeight="1" spans="1:9">
      <c r="A316" s="217">
        <v>21014</v>
      </c>
      <c r="B316" s="201" t="s">
        <v>424</v>
      </c>
      <c r="C316" s="217">
        <v>54.049617</v>
      </c>
      <c r="D316" s="217">
        <v>54.049617</v>
      </c>
      <c r="E316" s="217">
        <v>70.049617</v>
      </c>
      <c r="F316" s="221">
        <f t="shared" si="8"/>
        <v>1.29602429930262</v>
      </c>
      <c r="G316" s="217">
        <v>47.050383</v>
      </c>
      <c r="H316" s="221">
        <f t="shared" si="9"/>
        <v>0.488821398116993</v>
      </c>
      <c r="I316" s="229"/>
    </row>
    <row r="317" s="204" customFormat="1" ht="22" customHeight="1" spans="1:9">
      <c r="A317" s="217">
        <v>2101401</v>
      </c>
      <c r="B317" s="201" t="s">
        <v>425</v>
      </c>
      <c r="C317" s="217">
        <v>53</v>
      </c>
      <c r="D317" s="217">
        <v>53</v>
      </c>
      <c r="E317" s="217">
        <v>69</v>
      </c>
      <c r="F317" s="221">
        <f t="shared" si="8"/>
        <v>1.30188679245283</v>
      </c>
      <c r="G317" s="217">
        <v>0</v>
      </c>
      <c r="H317" s="221" t="str">
        <f t="shared" si="9"/>
        <v>※</v>
      </c>
      <c r="I317" s="227"/>
    </row>
    <row r="318" s="204" customFormat="1" ht="22" customHeight="1" spans="1:9">
      <c r="A318" s="217">
        <v>2101499</v>
      </c>
      <c r="B318" s="201" t="s">
        <v>426</v>
      </c>
      <c r="C318" s="217">
        <v>1.049617</v>
      </c>
      <c r="D318" s="217">
        <v>1.049617</v>
      </c>
      <c r="E318" s="217">
        <v>1.049617</v>
      </c>
      <c r="F318" s="221">
        <f t="shared" si="8"/>
        <v>1</v>
      </c>
      <c r="G318" s="217">
        <v>47.050383</v>
      </c>
      <c r="H318" s="221">
        <f t="shared" si="9"/>
        <v>-0.977691637494216</v>
      </c>
      <c r="I318" s="226"/>
    </row>
    <row r="319" s="204" customFormat="1" ht="22" customHeight="1" spans="1:9">
      <c r="A319" s="217">
        <v>21099</v>
      </c>
      <c r="B319" s="201" t="s">
        <v>427</v>
      </c>
      <c r="C319" s="217">
        <v>4554.378554</v>
      </c>
      <c r="D319" s="217">
        <v>4554.378554</v>
      </c>
      <c r="E319" s="217">
        <v>4986.790722</v>
      </c>
      <c r="F319" s="221">
        <f t="shared" si="8"/>
        <v>1.0949442745861</v>
      </c>
      <c r="G319" s="217">
        <v>30127.489844</v>
      </c>
      <c r="H319" s="221">
        <f t="shared" si="9"/>
        <v>-0.834477059063945</v>
      </c>
      <c r="I319" s="224"/>
    </row>
    <row r="320" s="204" customFormat="1" ht="32" customHeight="1" spans="1:9">
      <c r="A320" s="217">
        <v>2109901</v>
      </c>
      <c r="B320" s="201" t="s">
        <v>428</v>
      </c>
      <c r="C320" s="217">
        <v>4554.378554</v>
      </c>
      <c r="D320" s="217">
        <v>4554.378554</v>
      </c>
      <c r="E320" s="217">
        <v>4986.790722</v>
      </c>
      <c r="F320" s="221">
        <f t="shared" si="8"/>
        <v>1.0949442745861</v>
      </c>
      <c r="G320" s="217">
        <v>30127.489844</v>
      </c>
      <c r="H320" s="221">
        <f t="shared" si="9"/>
        <v>-0.834477059063945</v>
      </c>
      <c r="I320" s="224" t="s">
        <v>429</v>
      </c>
    </row>
    <row r="321" s="204" customFormat="1" ht="22" customHeight="1" spans="1:9">
      <c r="A321" s="217">
        <v>211</v>
      </c>
      <c r="B321" s="218" t="s">
        <v>89</v>
      </c>
      <c r="C321" s="219">
        <v>8362.035877</v>
      </c>
      <c r="D321" s="219">
        <v>7551.035877</v>
      </c>
      <c r="E321" s="219">
        <v>3457.504238</v>
      </c>
      <c r="F321" s="220">
        <f t="shared" si="8"/>
        <v>0.457884758372205</v>
      </c>
      <c r="G321" s="219">
        <v>10334.664615</v>
      </c>
      <c r="H321" s="220">
        <f t="shared" si="9"/>
        <v>-0.665445917520953</v>
      </c>
      <c r="I321" s="224"/>
    </row>
    <row r="322" s="204" customFormat="1" ht="22" customHeight="1" spans="1:9">
      <c r="A322" s="217">
        <v>21101</v>
      </c>
      <c r="B322" s="201" t="s">
        <v>430</v>
      </c>
      <c r="C322" s="217">
        <v>1994.3888</v>
      </c>
      <c r="D322" s="217">
        <v>1994.3888</v>
      </c>
      <c r="E322" s="217">
        <v>1626.888893</v>
      </c>
      <c r="F322" s="221">
        <f t="shared" si="8"/>
        <v>0.815733067193318</v>
      </c>
      <c r="G322" s="217">
        <v>2174.195024</v>
      </c>
      <c r="H322" s="221">
        <f t="shared" si="9"/>
        <v>-0.251728168337488</v>
      </c>
      <c r="I322" s="224"/>
    </row>
    <row r="323" s="204" customFormat="1" ht="22" customHeight="1" spans="1:9">
      <c r="A323" s="217">
        <v>2110101</v>
      </c>
      <c r="B323" s="201" t="s">
        <v>112</v>
      </c>
      <c r="C323" s="217">
        <v>933.97</v>
      </c>
      <c r="D323" s="217">
        <v>933.97</v>
      </c>
      <c r="E323" s="217">
        <v>885.226366</v>
      </c>
      <c r="F323" s="221">
        <f t="shared" si="8"/>
        <v>0.947810278702742</v>
      </c>
      <c r="G323" s="217">
        <v>1298.818786</v>
      </c>
      <c r="H323" s="221">
        <f t="shared" si="9"/>
        <v>-0.318437355894543</v>
      </c>
      <c r="I323" s="224"/>
    </row>
    <row r="324" s="204" customFormat="1" ht="22" customHeight="1" spans="1:9">
      <c r="A324" s="217">
        <v>2110102</v>
      </c>
      <c r="B324" s="201" t="s">
        <v>113</v>
      </c>
      <c r="C324" s="217">
        <v>751.04</v>
      </c>
      <c r="D324" s="217">
        <v>751.04</v>
      </c>
      <c r="E324" s="217">
        <v>482.531814</v>
      </c>
      <c r="F324" s="221">
        <f t="shared" ref="F324:F387" si="10">IFERROR(E324/D324,"※")</f>
        <v>0.642484839688965</v>
      </c>
      <c r="G324" s="217">
        <v>673.549138</v>
      </c>
      <c r="H324" s="221">
        <f t="shared" ref="H324:H387" si="11">IFERROR(E324/G324-1,"※")</f>
        <v>-0.283598201264419</v>
      </c>
      <c r="I324" s="224"/>
    </row>
    <row r="325" s="203" customFormat="1" ht="22" customHeight="1" spans="1:9">
      <c r="A325" s="217">
        <v>2110104</v>
      </c>
      <c r="B325" s="201" t="s">
        <v>431</v>
      </c>
      <c r="C325" s="217">
        <v>257.97</v>
      </c>
      <c r="D325" s="217">
        <v>257.97</v>
      </c>
      <c r="E325" s="217">
        <v>257.742713</v>
      </c>
      <c r="F325" s="221">
        <f t="shared" si="10"/>
        <v>0.999118940186843</v>
      </c>
      <c r="G325" s="217">
        <v>183</v>
      </c>
      <c r="H325" s="221">
        <f t="shared" si="11"/>
        <v>0.40843012568306</v>
      </c>
      <c r="I325" s="226"/>
    </row>
    <row r="326" s="204" customFormat="1" ht="22" customHeight="1" spans="1:9">
      <c r="A326" s="217">
        <v>2110199</v>
      </c>
      <c r="B326" s="201" t="s">
        <v>432</v>
      </c>
      <c r="C326" s="217">
        <v>51.4088</v>
      </c>
      <c r="D326" s="217">
        <v>51.4088</v>
      </c>
      <c r="E326" s="217">
        <v>1.388</v>
      </c>
      <c r="F326" s="221">
        <f t="shared" si="10"/>
        <v>0.0269992686077092</v>
      </c>
      <c r="G326" s="217">
        <v>18.8271</v>
      </c>
      <c r="H326" s="221">
        <f t="shared" si="11"/>
        <v>-0.92627648442936</v>
      </c>
      <c r="I326" s="226"/>
    </row>
    <row r="327" s="204" customFormat="1" ht="22" customHeight="1" spans="1:9">
      <c r="A327" s="217">
        <v>21102</v>
      </c>
      <c r="B327" s="201" t="s">
        <v>433</v>
      </c>
      <c r="C327" s="217">
        <v>1221.48</v>
      </c>
      <c r="D327" s="217">
        <v>1221.48</v>
      </c>
      <c r="E327" s="217">
        <v>989.752368</v>
      </c>
      <c r="F327" s="221">
        <f t="shared" si="10"/>
        <v>0.810289458689459</v>
      </c>
      <c r="G327" s="217">
        <v>3222.651028</v>
      </c>
      <c r="H327" s="221">
        <f t="shared" si="11"/>
        <v>-0.692876343296082</v>
      </c>
      <c r="I327" s="226"/>
    </row>
    <row r="328" s="204" customFormat="1" ht="22" customHeight="1" spans="1:9">
      <c r="A328" s="217">
        <v>2110203</v>
      </c>
      <c r="B328" s="201" t="s">
        <v>434</v>
      </c>
      <c r="C328" s="217">
        <v>0</v>
      </c>
      <c r="D328" s="217">
        <v>0</v>
      </c>
      <c r="E328" s="217">
        <v>0</v>
      </c>
      <c r="F328" s="221" t="str">
        <f t="shared" si="10"/>
        <v>※</v>
      </c>
      <c r="G328" s="217">
        <v>146.2458</v>
      </c>
      <c r="H328" s="221">
        <f t="shared" si="11"/>
        <v>-1</v>
      </c>
      <c r="I328" s="226"/>
    </row>
    <row r="329" s="204" customFormat="1" ht="60" customHeight="1" spans="1:9">
      <c r="A329" s="217">
        <v>2110299</v>
      </c>
      <c r="B329" s="201" t="s">
        <v>435</v>
      </c>
      <c r="C329" s="217">
        <v>1221.48</v>
      </c>
      <c r="D329" s="217">
        <v>1221.48</v>
      </c>
      <c r="E329" s="217">
        <v>989.752368</v>
      </c>
      <c r="F329" s="221">
        <f t="shared" si="10"/>
        <v>0.810289458689459</v>
      </c>
      <c r="G329" s="217">
        <v>3076.405228</v>
      </c>
      <c r="H329" s="221">
        <f t="shared" si="11"/>
        <v>-0.678276334017464</v>
      </c>
      <c r="I329" s="224" t="s">
        <v>436</v>
      </c>
    </row>
    <row r="330" s="204" customFormat="1" ht="22" customHeight="1" spans="1:9">
      <c r="A330" s="217">
        <v>21103</v>
      </c>
      <c r="B330" s="201" t="s">
        <v>437</v>
      </c>
      <c r="C330" s="217">
        <v>5145.862977</v>
      </c>
      <c r="D330" s="217">
        <v>4334.862977</v>
      </c>
      <c r="E330" s="217">
        <v>840.862977</v>
      </c>
      <c r="F330" s="221">
        <f t="shared" si="10"/>
        <v>0.193976829593338</v>
      </c>
      <c r="G330" s="217">
        <v>2071.689779</v>
      </c>
      <c r="H330" s="221">
        <f t="shared" si="11"/>
        <v>-0.594117330923029</v>
      </c>
      <c r="I330" s="226"/>
    </row>
    <row r="331" s="204" customFormat="1" ht="48" customHeight="1" spans="1:9">
      <c r="A331" s="217">
        <v>2110302</v>
      </c>
      <c r="B331" s="201" t="s">
        <v>438</v>
      </c>
      <c r="C331" s="217">
        <v>5145.862977</v>
      </c>
      <c r="D331" s="217">
        <v>4334.862977</v>
      </c>
      <c r="E331" s="217">
        <v>840.862977</v>
      </c>
      <c r="F331" s="221">
        <f t="shared" si="10"/>
        <v>0.193976829593338</v>
      </c>
      <c r="G331" s="217">
        <v>2071.689779</v>
      </c>
      <c r="H331" s="221">
        <f t="shared" si="11"/>
        <v>-0.594117330923029</v>
      </c>
      <c r="I331" s="224" t="s">
        <v>439</v>
      </c>
    </row>
    <row r="332" s="204" customFormat="1" ht="22" customHeight="1" spans="1:9">
      <c r="A332" s="217">
        <v>21199</v>
      </c>
      <c r="B332" s="201" t="s">
        <v>440</v>
      </c>
      <c r="C332" s="217">
        <v>0.3041</v>
      </c>
      <c r="D332" s="217">
        <v>0.3041</v>
      </c>
      <c r="E332" s="217">
        <v>0</v>
      </c>
      <c r="F332" s="221">
        <f t="shared" si="10"/>
        <v>0</v>
      </c>
      <c r="G332" s="217">
        <v>2866.128784</v>
      </c>
      <c r="H332" s="221">
        <f t="shared" si="11"/>
        <v>-1</v>
      </c>
      <c r="I332" s="224"/>
    </row>
    <row r="333" s="204" customFormat="1" ht="48" customHeight="1" spans="1:9">
      <c r="A333" s="217">
        <v>2119901</v>
      </c>
      <c r="B333" s="201" t="s">
        <v>441</v>
      </c>
      <c r="C333" s="217">
        <v>0.3041</v>
      </c>
      <c r="D333" s="217">
        <v>0.3041</v>
      </c>
      <c r="E333" s="217">
        <v>0</v>
      </c>
      <c r="F333" s="221">
        <f t="shared" si="10"/>
        <v>0</v>
      </c>
      <c r="G333" s="217">
        <v>2866.128784</v>
      </c>
      <c r="H333" s="221">
        <f t="shared" si="11"/>
        <v>-1</v>
      </c>
      <c r="I333" s="224" t="s">
        <v>439</v>
      </c>
    </row>
    <row r="334" s="204" customFormat="1" ht="49" customHeight="1" spans="1:9">
      <c r="A334" s="217">
        <v>212</v>
      </c>
      <c r="B334" s="218" t="s">
        <v>90</v>
      </c>
      <c r="C334" s="219">
        <v>245844.56835</v>
      </c>
      <c r="D334" s="219">
        <v>269005.56835</v>
      </c>
      <c r="E334" s="219">
        <v>228736.469974</v>
      </c>
      <c r="F334" s="220">
        <f t="shared" si="10"/>
        <v>0.850303848269764</v>
      </c>
      <c r="G334" s="219">
        <v>359042.590194</v>
      </c>
      <c r="H334" s="220">
        <f t="shared" si="11"/>
        <v>-0.362926638172904</v>
      </c>
      <c r="I334" s="224"/>
    </row>
    <row r="335" s="204" customFormat="1" ht="22" customHeight="1" spans="1:9">
      <c r="A335" s="217">
        <v>21201</v>
      </c>
      <c r="B335" s="201" t="s">
        <v>442</v>
      </c>
      <c r="C335" s="217">
        <v>66550.67</v>
      </c>
      <c r="D335" s="217">
        <v>66550.67</v>
      </c>
      <c r="E335" s="217">
        <v>67550.553132</v>
      </c>
      <c r="F335" s="221">
        <f t="shared" si="10"/>
        <v>1.01502438866506</v>
      </c>
      <c r="G335" s="217">
        <v>71870.462905</v>
      </c>
      <c r="H335" s="221">
        <f t="shared" si="11"/>
        <v>-0.0601068867291163</v>
      </c>
      <c r="I335" s="224"/>
    </row>
    <row r="336" s="204" customFormat="1" ht="22" customHeight="1" spans="1:9">
      <c r="A336" s="217">
        <v>2120101</v>
      </c>
      <c r="B336" s="201" t="s">
        <v>112</v>
      </c>
      <c r="C336" s="217">
        <v>40469.99</v>
      </c>
      <c r="D336" s="217">
        <v>40469.99</v>
      </c>
      <c r="E336" s="217">
        <v>42096.919634</v>
      </c>
      <c r="F336" s="221">
        <f t="shared" si="10"/>
        <v>1.04020089043758</v>
      </c>
      <c r="G336" s="217">
        <v>46364.384449</v>
      </c>
      <c r="H336" s="221">
        <f t="shared" si="11"/>
        <v>-0.0920418736432085</v>
      </c>
      <c r="I336" s="224"/>
    </row>
    <row r="337" s="204" customFormat="1" ht="32" customHeight="1" spans="1:9">
      <c r="A337" s="217">
        <v>2120102</v>
      </c>
      <c r="B337" s="201" t="s">
        <v>113</v>
      </c>
      <c r="C337" s="217">
        <v>6382.48</v>
      </c>
      <c r="D337" s="217">
        <v>6382.48</v>
      </c>
      <c r="E337" s="217">
        <v>5506.981533</v>
      </c>
      <c r="F337" s="221">
        <f t="shared" si="10"/>
        <v>0.862827855786465</v>
      </c>
      <c r="G337" s="217">
        <v>1992.584307</v>
      </c>
      <c r="H337" s="221">
        <f t="shared" si="11"/>
        <v>1.76373828382259</v>
      </c>
      <c r="I337" s="224" t="s">
        <v>443</v>
      </c>
    </row>
    <row r="338" s="204" customFormat="1" ht="22" customHeight="1" spans="1:9">
      <c r="A338" s="217">
        <v>2120104</v>
      </c>
      <c r="B338" s="201" t="s">
        <v>444</v>
      </c>
      <c r="C338" s="217">
        <v>5368.82</v>
      </c>
      <c r="D338" s="217">
        <v>5368.82</v>
      </c>
      <c r="E338" s="217">
        <v>5121.829781</v>
      </c>
      <c r="F338" s="221">
        <f t="shared" si="10"/>
        <v>0.953995436799893</v>
      </c>
      <c r="G338" s="217">
        <v>5663.21996</v>
      </c>
      <c r="H338" s="221">
        <f t="shared" si="11"/>
        <v>-0.0955975898559307</v>
      </c>
      <c r="I338" s="224"/>
    </row>
    <row r="339" s="204" customFormat="1" ht="22" customHeight="1" spans="1:9">
      <c r="A339" s="217">
        <v>2120106</v>
      </c>
      <c r="B339" s="201" t="s">
        <v>445</v>
      </c>
      <c r="C339" s="217">
        <v>2867.64</v>
      </c>
      <c r="D339" s="217">
        <v>2867.64</v>
      </c>
      <c r="E339" s="217">
        <v>3359.252992</v>
      </c>
      <c r="F339" s="221">
        <f t="shared" si="10"/>
        <v>1.17143469612643</v>
      </c>
      <c r="G339" s="217">
        <v>3037.382437</v>
      </c>
      <c r="H339" s="221">
        <f t="shared" si="11"/>
        <v>0.105969716252758</v>
      </c>
      <c r="I339" s="226"/>
    </row>
    <row r="340" s="204" customFormat="1" ht="22" customHeight="1" spans="1:9">
      <c r="A340" s="217">
        <v>2120109</v>
      </c>
      <c r="B340" s="201" t="s">
        <v>446</v>
      </c>
      <c r="C340" s="217">
        <v>0</v>
      </c>
      <c r="D340" s="217">
        <v>0</v>
      </c>
      <c r="E340" s="217">
        <v>0</v>
      </c>
      <c r="F340" s="221" t="str">
        <f t="shared" si="10"/>
        <v>※</v>
      </c>
      <c r="G340" s="217">
        <v>26.422</v>
      </c>
      <c r="H340" s="221">
        <f t="shared" si="11"/>
        <v>-1</v>
      </c>
      <c r="I340" s="225"/>
    </row>
    <row r="341" s="204" customFormat="1" ht="22" customHeight="1" spans="1:9">
      <c r="A341" s="217">
        <v>2120199</v>
      </c>
      <c r="B341" s="201" t="s">
        <v>447</v>
      </c>
      <c r="C341" s="217">
        <v>11461.74</v>
      </c>
      <c r="D341" s="217">
        <v>11461.74</v>
      </c>
      <c r="E341" s="217">
        <v>11465.569192</v>
      </c>
      <c r="F341" s="221">
        <f t="shared" si="10"/>
        <v>1.00033408470267</v>
      </c>
      <c r="G341" s="217">
        <v>14786.469752</v>
      </c>
      <c r="H341" s="221">
        <f t="shared" si="11"/>
        <v>-0.224590494938849</v>
      </c>
      <c r="I341" s="224"/>
    </row>
    <row r="342" s="204" customFormat="1" ht="22" customHeight="1" spans="1:9">
      <c r="A342" s="217">
        <v>21202</v>
      </c>
      <c r="B342" s="201" t="s">
        <v>448</v>
      </c>
      <c r="C342" s="217">
        <v>12404.24</v>
      </c>
      <c r="D342" s="217">
        <v>12404.24</v>
      </c>
      <c r="E342" s="217">
        <v>10146.372285</v>
      </c>
      <c r="F342" s="221">
        <f t="shared" si="10"/>
        <v>0.817976134370183</v>
      </c>
      <c r="G342" s="217">
        <v>7121.279043</v>
      </c>
      <c r="H342" s="221">
        <f t="shared" si="11"/>
        <v>0.424796335564687</v>
      </c>
      <c r="I342" s="233"/>
    </row>
    <row r="343" s="203" customFormat="1" ht="32" customHeight="1" spans="1:9">
      <c r="A343" s="217">
        <v>2120201</v>
      </c>
      <c r="B343" s="201" t="s">
        <v>449</v>
      </c>
      <c r="C343" s="217">
        <v>12404.24</v>
      </c>
      <c r="D343" s="217">
        <v>12404.24</v>
      </c>
      <c r="E343" s="217">
        <v>10146.372285</v>
      </c>
      <c r="F343" s="221">
        <f t="shared" si="10"/>
        <v>0.817976134370183</v>
      </c>
      <c r="G343" s="217">
        <v>7121.279043</v>
      </c>
      <c r="H343" s="221">
        <f t="shared" si="11"/>
        <v>0.424796335564687</v>
      </c>
      <c r="I343" s="224" t="s">
        <v>450</v>
      </c>
    </row>
    <row r="344" s="204" customFormat="1" ht="22" customHeight="1" spans="1:9">
      <c r="A344" s="217">
        <v>21203</v>
      </c>
      <c r="B344" s="201" t="s">
        <v>451</v>
      </c>
      <c r="C344" s="217">
        <v>9578.8</v>
      </c>
      <c r="D344" s="217">
        <v>9578.8</v>
      </c>
      <c r="E344" s="217">
        <v>9207.75944</v>
      </c>
      <c r="F344" s="221">
        <f t="shared" si="10"/>
        <v>0.961264400551217</v>
      </c>
      <c r="G344" s="217">
        <v>5377.176577</v>
      </c>
      <c r="H344" s="221">
        <f t="shared" si="11"/>
        <v>0.71237810552562</v>
      </c>
      <c r="I344" s="225"/>
    </row>
    <row r="345" s="204" customFormat="1" ht="22" customHeight="1" spans="1:9">
      <c r="A345" s="217">
        <v>2120399</v>
      </c>
      <c r="B345" s="201" t="s">
        <v>452</v>
      </c>
      <c r="C345" s="217">
        <v>9578.8</v>
      </c>
      <c r="D345" s="217">
        <v>9578.8</v>
      </c>
      <c r="E345" s="217">
        <v>9207.75944</v>
      </c>
      <c r="F345" s="221">
        <f t="shared" si="10"/>
        <v>0.961264400551217</v>
      </c>
      <c r="G345" s="217">
        <v>5377.176577</v>
      </c>
      <c r="H345" s="221">
        <f t="shared" si="11"/>
        <v>0.71237810552562</v>
      </c>
      <c r="I345" s="226" t="s">
        <v>453</v>
      </c>
    </row>
    <row r="346" s="204" customFormat="1" ht="22" customHeight="1" spans="1:9">
      <c r="A346" s="217">
        <v>21205</v>
      </c>
      <c r="B346" s="201" t="s">
        <v>454</v>
      </c>
      <c r="C346" s="217">
        <v>74300.091762</v>
      </c>
      <c r="D346" s="217">
        <v>70700.091762</v>
      </c>
      <c r="E346" s="217">
        <v>61722.508361</v>
      </c>
      <c r="F346" s="221">
        <f t="shared" si="10"/>
        <v>0.873018787143565</v>
      </c>
      <c r="G346" s="217">
        <v>53969.344934</v>
      </c>
      <c r="H346" s="221">
        <f t="shared" si="11"/>
        <v>0.143658653564935</v>
      </c>
      <c r="I346" s="226"/>
    </row>
    <row r="347" s="204" customFormat="1" ht="22" customHeight="1" spans="1:9">
      <c r="A347" s="217">
        <v>2120501</v>
      </c>
      <c r="B347" s="201" t="s">
        <v>455</v>
      </c>
      <c r="C347" s="217">
        <v>74300.091762</v>
      </c>
      <c r="D347" s="217">
        <v>70700.091762</v>
      </c>
      <c r="E347" s="217">
        <v>61722.508361</v>
      </c>
      <c r="F347" s="221">
        <f t="shared" si="10"/>
        <v>0.873018787143565</v>
      </c>
      <c r="G347" s="217">
        <v>53969.344934</v>
      </c>
      <c r="H347" s="221">
        <f t="shared" si="11"/>
        <v>0.143658653564935</v>
      </c>
      <c r="I347" s="229"/>
    </row>
    <row r="348" s="204" customFormat="1" ht="22" customHeight="1" spans="1:9">
      <c r="A348" s="217">
        <v>21299</v>
      </c>
      <c r="B348" s="201" t="s">
        <v>456</v>
      </c>
      <c r="C348" s="217">
        <v>83010.766588</v>
      </c>
      <c r="D348" s="217">
        <v>109771.766588</v>
      </c>
      <c r="E348" s="217">
        <v>80109.276756</v>
      </c>
      <c r="F348" s="221">
        <f t="shared" si="10"/>
        <v>0.729780336474583</v>
      </c>
      <c r="G348" s="217">
        <v>220704.326735</v>
      </c>
      <c r="H348" s="221">
        <f t="shared" si="11"/>
        <v>-0.637028970201444</v>
      </c>
      <c r="I348" s="224"/>
    </row>
    <row r="349" s="204" customFormat="1" ht="63" customHeight="1" spans="1:9">
      <c r="A349" s="217">
        <v>2129901</v>
      </c>
      <c r="B349" s="201" t="s">
        <v>457</v>
      </c>
      <c r="C349" s="217">
        <v>83010.766588</v>
      </c>
      <c r="D349" s="217">
        <v>109771.766588</v>
      </c>
      <c r="E349" s="217">
        <v>80109.276756</v>
      </c>
      <c r="F349" s="221">
        <f t="shared" si="10"/>
        <v>0.729780336474583</v>
      </c>
      <c r="G349" s="217">
        <v>220704.326735</v>
      </c>
      <c r="H349" s="221">
        <f t="shared" si="11"/>
        <v>-0.637028970201444</v>
      </c>
      <c r="I349" s="224" t="s">
        <v>458</v>
      </c>
    </row>
    <row r="350" s="204" customFormat="1" ht="22" customHeight="1" spans="1:9">
      <c r="A350" s="217">
        <v>213</v>
      </c>
      <c r="B350" s="218" t="s">
        <v>91</v>
      </c>
      <c r="C350" s="219">
        <v>48522.510002</v>
      </c>
      <c r="D350" s="219">
        <v>48522.510002</v>
      </c>
      <c r="E350" s="219">
        <v>52386.423903</v>
      </c>
      <c r="F350" s="220">
        <f t="shared" si="10"/>
        <v>1.07963136904585</v>
      </c>
      <c r="G350" s="219">
        <v>36913.710031</v>
      </c>
      <c r="H350" s="220">
        <f t="shared" si="11"/>
        <v>0.419159002414173</v>
      </c>
      <c r="I350" s="224"/>
    </row>
    <row r="351" s="204" customFormat="1" ht="22" customHeight="1" spans="1:9">
      <c r="A351" s="217">
        <v>21302</v>
      </c>
      <c r="B351" s="201" t="s">
        <v>459</v>
      </c>
      <c r="C351" s="217">
        <v>151.218552</v>
      </c>
      <c r="D351" s="217">
        <v>151.218552</v>
      </c>
      <c r="E351" s="217">
        <v>14.883858</v>
      </c>
      <c r="F351" s="221">
        <f t="shared" si="10"/>
        <v>0.0984261375548683</v>
      </c>
      <c r="G351" s="217">
        <v>1895.732423</v>
      </c>
      <c r="H351" s="221">
        <f t="shared" si="11"/>
        <v>-0.992148755900663</v>
      </c>
      <c r="I351" s="224"/>
    </row>
    <row r="352" s="204" customFormat="1" ht="22" customHeight="1" spans="1:9">
      <c r="A352" s="217">
        <v>2130209</v>
      </c>
      <c r="B352" s="201" t="s">
        <v>460</v>
      </c>
      <c r="C352" s="217">
        <v>146.735104</v>
      </c>
      <c r="D352" s="217">
        <v>146.735104</v>
      </c>
      <c r="E352" s="217">
        <v>14.651</v>
      </c>
      <c r="F352" s="221">
        <f t="shared" si="10"/>
        <v>0.0998465915831565</v>
      </c>
      <c r="G352" s="217">
        <v>23.618046</v>
      </c>
      <c r="H352" s="221">
        <f t="shared" si="11"/>
        <v>-0.379669257990267</v>
      </c>
      <c r="I352" s="226"/>
    </row>
    <row r="353" s="204" customFormat="1" ht="60" customHeight="1" spans="1:9">
      <c r="A353" s="217">
        <v>2130299</v>
      </c>
      <c r="B353" s="201" t="s">
        <v>461</v>
      </c>
      <c r="C353" s="217">
        <v>4.483448</v>
      </c>
      <c r="D353" s="217">
        <v>4.483448</v>
      </c>
      <c r="E353" s="217">
        <v>0.232858</v>
      </c>
      <c r="F353" s="221">
        <f t="shared" si="10"/>
        <v>0.0519372590024463</v>
      </c>
      <c r="G353" s="217">
        <v>1872.114377</v>
      </c>
      <c r="H353" s="221">
        <f t="shared" si="11"/>
        <v>-0.999875617642351</v>
      </c>
      <c r="I353" s="226" t="s">
        <v>462</v>
      </c>
    </row>
    <row r="354" s="204" customFormat="1" ht="20" customHeight="1" spans="1:9">
      <c r="A354" s="217">
        <v>21303</v>
      </c>
      <c r="B354" s="201" t="s">
        <v>463</v>
      </c>
      <c r="C354" s="217">
        <v>47512.04145</v>
      </c>
      <c r="D354" s="217">
        <v>47512.04145</v>
      </c>
      <c r="E354" s="217">
        <v>49324.74603</v>
      </c>
      <c r="F354" s="221">
        <f t="shared" si="10"/>
        <v>1.03815252985725</v>
      </c>
      <c r="G354" s="217">
        <v>33968.193484</v>
      </c>
      <c r="H354" s="221">
        <f t="shared" si="11"/>
        <v>0.452086230409438</v>
      </c>
      <c r="I354" s="226"/>
    </row>
    <row r="355" s="204" customFormat="1" ht="20" customHeight="1" spans="1:9">
      <c r="A355" s="217">
        <v>2130302</v>
      </c>
      <c r="B355" s="201" t="s">
        <v>113</v>
      </c>
      <c r="C355" s="217">
        <v>154.28</v>
      </c>
      <c r="D355" s="217">
        <v>154.28</v>
      </c>
      <c r="E355" s="217">
        <v>107.241532</v>
      </c>
      <c r="F355" s="221">
        <f t="shared" si="10"/>
        <v>0.695109748509204</v>
      </c>
      <c r="G355" s="217">
        <v>0</v>
      </c>
      <c r="H355" s="221" t="str">
        <f t="shared" si="11"/>
        <v>※</v>
      </c>
      <c r="I355" s="224"/>
    </row>
    <row r="356" s="204" customFormat="1" ht="20" customHeight="1" spans="1:9">
      <c r="A356" s="217">
        <v>2130305</v>
      </c>
      <c r="B356" s="201" t="s">
        <v>464</v>
      </c>
      <c r="C356" s="217">
        <v>42750.01145</v>
      </c>
      <c r="D356" s="217">
        <v>42750.01145</v>
      </c>
      <c r="E356" s="217">
        <v>42749.609043</v>
      </c>
      <c r="F356" s="221">
        <f t="shared" si="10"/>
        <v>0.999990586973281</v>
      </c>
      <c r="G356" s="217">
        <v>25004.98855</v>
      </c>
      <c r="H356" s="221">
        <f t="shared" si="11"/>
        <v>0.709643216093374</v>
      </c>
      <c r="I356" s="226"/>
    </row>
    <row r="357" s="204" customFormat="1" ht="20" customHeight="1" spans="1:9">
      <c r="A357" s="217">
        <v>2130309</v>
      </c>
      <c r="B357" s="201" t="s">
        <v>465</v>
      </c>
      <c r="C357" s="217">
        <v>0</v>
      </c>
      <c r="D357" s="217">
        <v>0</v>
      </c>
      <c r="E357" s="217">
        <v>0</v>
      </c>
      <c r="F357" s="221" t="str">
        <f t="shared" si="10"/>
        <v>※</v>
      </c>
      <c r="G357" s="217">
        <v>79.1797</v>
      </c>
      <c r="H357" s="221">
        <f t="shared" si="11"/>
        <v>-1</v>
      </c>
      <c r="I357" s="224"/>
    </row>
    <row r="358" s="204" customFormat="1" ht="33" customHeight="1" spans="1:9">
      <c r="A358" s="217">
        <v>2130311</v>
      </c>
      <c r="B358" s="201" t="s">
        <v>466</v>
      </c>
      <c r="C358" s="217">
        <v>2136.36</v>
      </c>
      <c r="D358" s="217">
        <v>2136.36</v>
      </c>
      <c r="E358" s="217">
        <v>2503.587632</v>
      </c>
      <c r="F358" s="221">
        <f t="shared" si="10"/>
        <v>1.17189407777715</v>
      </c>
      <c r="G358" s="217">
        <v>6260.156093</v>
      </c>
      <c r="H358" s="221">
        <f t="shared" si="11"/>
        <v>-0.60007584558483</v>
      </c>
      <c r="I358" s="224" t="s">
        <v>467</v>
      </c>
    </row>
    <row r="359" s="204" customFormat="1" ht="33" customHeight="1" spans="1:9">
      <c r="A359" s="217">
        <v>2130399</v>
      </c>
      <c r="B359" s="201" t="s">
        <v>468</v>
      </c>
      <c r="C359" s="217">
        <v>2471.39</v>
      </c>
      <c r="D359" s="217">
        <v>2471.39</v>
      </c>
      <c r="E359" s="217">
        <v>3964.307823</v>
      </c>
      <c r="F359" s="221">
        <f t="shared" si="10"/>
        <v>1.60408022327516</v>
      </c>
      <c r="G359" s="217">
        <v>2623.869141</v>
      </c>
      <c r="H359" s="221">
        <f t="shared" si="11"/>
        <v>0.510863389128139</v>
      </c>
      <c r="I359" s="224" t="s">
        <v>469</v>
      </c>
    </row>
    <row r="360" s="203" customFormat="1" ht="22" customHeight="1" spans="1:9">
      <c r="A360" s="217">
        <v>21305</v>
      </c>
      <c r="B360" s="201" t="s">
        <v>470</v>
      </c>
      <c r="C360" s="217">
        <v>859.25</v>
      </c>
      <c r="D360" s="217">
        <v>859.25</v>
      </c>
      <c r="E360" s="217">
        <v>3046.794015</v>
      </c>
      <c r="F360" s="221">
        <f t="shared" si="10"/>
        <v>3.54587607215595</v>
      </c>
      <c r="G360" s="217">
        <v>990.557365</v>
      </c>
      <c r="H360" s="221">
        <f t="shared" si="11"/>
        <v>2.07583803084438</v>
      </c>
      <c r="I360" s="224"/>
    </row>
    <row r="361" s="204" customFormat="1" ht="33" customHeight="1" spans="1:9">
      <c r="A361" s="217">
        <v>2130599</v>
      </c>
      <c r="B361" s="201" t="s">
        <v>471</v>
      </c>
      <c r="C361" s="217">
        <v>859.25</v>
      </c>
      <c r="D361" s="217">
        <v>859.25</v>
      </c>
      <c r="E361" s="217">
        <v>3046.794015</v>
      </c>
      <c r="F361" s="221">
        <f t="shared" si="10"/>
        <v>3.54587607215595</v>
      </c>
      <c r="G361" s="217">
        <v>990.557365</v>
      </c>
      <c r="H361" s="221">
        <f t="shared" si="11"/>
        <v>2.07583803084438</v>
      </c>
      <c r="I361" s="227" t="s">
        <v>472</v>
      </c>
    </row>
    <row r="362" s="204" customFormat="1" ht="22" customHeight="1" spans="1:9">
      <c r="A362" s="217">
        <v>21399</v>
      </c>
      <c r="B362" s="201" t="s">
        <v>473</v>
      </c>
      <c r="C362" s="217">
        <v>0</v>
      </c>
      <c r="D362" s="217">
        <v>0</v>
      </c>
      <c r="E362" s="217">
        <v>0</v>
      </c>
      <c r="F362" s="221" t="str">
        <f t="shared" si="10"/>
        <v>※</v>
      </c>
      <c r="G362" s="217">
        <v>59.226759</v>
      </c>
      <c r="H362" s="221">
        <f t="shared" si="11"/>
        <v>-1</v>
      </c>
      <c r="I362" s="224"/>
    </row>
    <row r="363" s="203" customFormat="1" ht="22" customHeight="1" spans="1:9">
      <c r="A363" s="217">
        <v>2139999</v>
      </c>
      <c r="B363" s="201" t="s">
        <v>474</v>
      </c>
      <c r="C363" s="217">
        <v>0</v>
      </c>
      <c r="D363" s="217">
        <v>0</v>
      </c>
      <c r="E363" s="217">
        <v>0</v>
      </c>
      <c r="F363" s="221" t="str">
        <f t="shared" si="10"/>
        <v>※</v>
      </c>
      <c r="G363" s="217">
        <v>59.226759</v>
      </c>
      <c r="H363" s="221">
        <f t="shared" si="11"/>
        <v>-1</v>
      </c>
      <c r="I363" s="224"/>
    </row>
    <row r="364" s="204" customFormat="1" ht="30" customHeight="1" spans="1:9">
      <c r="A364" s="217">
        <v>214</v>
      </c>
      <c r="B364" s="218" t="s">
        <v>92</v>
      </c>
      <c r="C364" s="219">
        <v>4481.8312</v>
      </c>
      <c r="D364" s="219">
        <v>4481.8312</v>
      </c>
      <c r="E364" s="219">
        <v>25145.93514</v>
      </c>
      <c r="F364" s="220">
        <f t="shared" si="10"/>
        <v>5.61063860236414</v>
      </c>
      <c r="G364" s="219">
        <v>4105.529066</v>
      </c>
      <c r="H364" s="220">
        <f t="shared" si="11"/>
        <v>5.12489516838315</v>
      </c>
      <c r="I364" s="223"/>
    </row>
    <row r="365" s="204" customFormat="1" ht="22" customHeight="1" spans="1:9">
      <c r="A365" s="217">
        <v>21401</v>
      </c>
      <c r="B365" s="201" t="s">
        <v>475</v>
      </c>
      <c r="C365" s="217">
        <v>0</v>
      </c>
      <c r="D365" s="217">
        <v>0</v>
      </c>
      <c r="E365" s="217">
        <v>20842.749336</v>
      </c>
      <c r="F365" s="221" t="str">
        <f t="shared" si="10"/>
        <v>※</v>
      </c>
      <c r="G365" s="217">
        <v>0</v>
      </c>
      <c r="H365" s="221" t="str">
        <f t="shared" si="11"/>
        <v>※</v>
      </c>
      <c r="I365" s="225"/>
    </row>
    <row r="366" s="204" customFormat="1" ht="33" customHeight="1" spans="1:9">
      <c r="A366" s="217">
        <v>2140104</v>
      </c>
      <c r="B366" s="201" t="s">
        <v>476</v>
      </c>
      <c r="C366" s="217">
        <v>0</v>
      </c>
      <c r="D366" s="217">
        <v>0</v>
      </c>
      <c r="E366" s="217">
        <v>20842.749336</v>
      </c>
      <c r="F366" s="221" t="str">
        <f t="shared" si="10"/>
        <v>※</v>
      </c>
      <c r="G366" s="217">
        <v>0</v>
      </c>
      <c r="H366" s="221" t="str">
        <f t="shared" si="11"/>
        <v>※</v>
      </c>
      <c r="I366" s="225" t="s">
        <v>477</v>
      </c>
    </row>
    <row r="367" s="204" customFormat="1" ht="22" customHeight="1" spans="1:9">
      <c r="A367" s="217">
        <v>21499</v>
      </c>
      <c r="B367" s="201" t="s">
        <v>478</v>
      </c>
      <c r="C367" s="217">
        <v>4481.8312</v>
      </c>
      <c r="D367" s="217">
        <v>4481.8312</v>
      </c>
      <c r="E367" s="217">
        <v>4303.185804</v>
      </c>
      <c r="F367" s="221">
        <f t="shared" si="10"/>
        <v>0.960140088274632</v>
      </c>
      <c r="G367" s="217">
        <v>4105.529066</v>
      </c>
      <c r="H367" s="221">
        <f t="shared" si="11"/>
        <v>0.0481440357192686</v>
      </c>
      <c r="I367" s="225"/>
    </row>
    <row r="368" s="204" customFormat="1" ht="22" customHeight="1" spans="1:9">
      <c r="A368" s="217">
        <v>2149999</v>
      </c>
      <c r="B368" s="201" t="s">
        <v>479</v>
      </c>
      <c r="C368" s="217">
        <v>4481.8312</v>
      </c>
      <c r="D368" s="217">
        <v>4481.8312</v>
      </c>
      <c r="E368" s="217">
        <v>4303.185804</v>
      </c>
      <c r="F368" s="221">
        <f t="shared" si="10"/>
        <v>0.960140088274632</v>
      </c>
      <c r="G368" s="217">
        <v>4105.529066</v>
      </c>
      <c r="H368" s="221">
        <f t="shared" si="11"/>
        <v>0.0481440357192686</v>
      </c>
      <c r="I368" s="225"/>
    </row>
    <row r="369" s="204" customFormat="1" ht="22" customHeight="1" spans="1:9">
      <c r="A369" s="217">
        <v>215</v>
      </c>
      <c r="B369" s="218" t="s">
        <v>93</v>
      </c>
      <c r="C369" s="219">
        <v>4162.388904</v>
      </c>
      <c r="D369" s="219">
        <v>4162.388904</v>
      </c>
      <c r="E369" s="219">
        <v>6728.06137</v>
      </c>
      <c r="F369" s="220">
        <f t="shared" si="10"/>
        <v>1.61639422100478</v>
      </c>
      <c r="G369" s="219">
        <v>3879.905759</v>
      </c>
      <c r="H369" s="220">
        <f t="shared" si="11"/>
        <v>0.734078554458003</v>
      </c>
      <c r="I369" s="225"/>
    </row>
    <row r="370" s="204" customFormat="1" ht="22" customHeight="1" spans="1:9">
      <c r="A370" s="217">
        <v>21505</v>
      </c>
      <c r="B370" s="201" t="s">
        <v>480</v>
      </c>
      <c r="C370" s="217">
        <v>0</v>
      </c>
      <c r="D370" s="217">
        <v>0</v>
      </c>
      <c r="E370" s="217">
        <v>4733.67</v>
      </c>
      <c r="F370" s="221" t="str">
        <f t="shared" si="10"/>
        <v>※</v>
      </c>
      <c r="G370" s="217">
        <v>0</v>
      </c>
      <c r="H370" s="221" t="str">
        <f t="shared" si="11"/>
        <v>※</v>
      </c>
      <c r="I370" s="225"/>
    </row>
    <row r="371" s="204" customFormat="1" ht="22" customHeight="1" spans="1:9">
      <c r="A371" s="217">
        <v>2150510</v>
      </c>
      <c r="B371" s="201" t="s">
        <v>481</v>
      </c>
      <c r="C371" s="217">
        <v>0</v>
      </c>
      <c r="D371" s="217">
        <v>0</v>
      </c>
      <c r="E371" s="217">
        <v>4733.67</v>
      </c>
      <c r="F371" s="221" t="str">
        <f t="shared" si="10"/>
        <v>※</v>
      </c>
      <c r="G371" s="217">
        <v>0</v>
      </c>
      <c r="H371" s="221" t="str">
        <f t="shared" si="11"/>
        <v>※</v>
      </c>
      <c r="I371" s="225"/>
    </row>
    <row r="372" s="204" customFormat="1" ht="22" customHeight="1" spans="1:9">
      <c r="A372" s="217">
        <v>21507</v>
      </c>
      <c r="B372" s="201" t="s">
        <v>482</v>
      </c>
      <c r="C372" s="217">
        <v>4036.17</v>
      </c>
      <c r="D372" s="217">
        <v>4036.17</v>
      </c>
      <c r="E372" s="217">
        <v>1918.032074</v>
      </c>
      <c r="F372" s="221">
        <f t="shared" si="10"/>
        <v>0.475210923722242</v>
      </c>
      <c r="G372" s="217">
        <v>3695.218613</v>
      </c>
      <c r="H372" s="221">
        <f t="shared" si="11"/>
        <v>-0.48094219182263</v>
      </c>
      <c r="I372" s="225"/>
    </row>
    <row r="373" s="204" customFormat="1" ht="22" customHeight="1" spans="1:9">
      <c r="A373" s="217">
        <v>2150701</v>
      </c>
      <c r="B373" s="201" t="s">
        <v>112</v>
      </c>
      <c r="C373" s="217">
        <v>320.03</v>
      </c>
      <c r="D373" s="217">
        <v>320.03</v>
      </c>
      <c r="E373" s="217">
        <v>275.113283</v>
      </c>
      <c r="F373" s="221">
        <f t="shared" si="10"/>
        <v>0.859648417335875</v>
      </c>
      <c r="G373" s="217">
        <v>81.684673</v>
      </c>
      <c r="H373" s="221">
        <f t="shared" si="11"/>
        <v>2.36799148354306</v>
      </c>
      <c r="I373" s="225"/>
    </row>
    <row r="374" s="204" customFormat="1" ht="22" customHeight="1" spans="1:9">
      <c r="A374" s="217">
        <v>2150702</v>
      </c>
      <c r="B374" s="201" t="s">
        <v>113</v>
      </c>
      <c r="C374" s="217">
        <v>156.26</v>
      </c>
      <c r="D374" s="217">
        <v>156.26</v>
      </c>
      <c r="E374" s="217">
        <v>221.02678</v>
      </c>
      <c r="F374" s="221">
        <f t="shared" si="10"/>
        <v>1.41448086522463</v>
      </c>
      <c r="G374" s="217">
        <v>7.468769</v>
      </c>
      <c r="H374" s="221">
        <f t="shared" si="11"/>
        <v>28.5934684818877</v>
      </c>
      <c r="I374" s="226"/>
    </row>
    <row r="375" s="204" customFormat="1" ht="32" customHeight="1" spans="1:9">
      <c r="A375" s="217">
        <v>2150799</v>
      </c>
      <c r="B375" s="201" t="s">
        <v>483</v>
      </c>
      <c r="C375" s="217">
        <v>3559.88</v>
      </c>
      <c r="D375" s="217">
        <v>3559.88</v>
      </c>
      <c r="E375" s="217">
        <v>1421.892011</v>
      </c>
      <c r="F375" s="221">
        <f t="shared" si="10"/>
        <v>0.399421331898828</v>
      </c>
      <c r="G375" s="217">
        <v>3606.065171</v>
      </c>
      <c r="H375" s="221">
        <f t="shared" si="11"/>
        <v>-0.605694311230184</v>
      </c>
      <c r="I375" s="225" t="s">
        <v>484</v>
      </c>
    </row>
    <row r="376" s="204" customFormat="1" ht="22" customHeight="1" spans="1:9">
      <c r="A376" s="217">
        <v>21599</v>
      </c>
      <c r="B376" s="201" t="s">
        <v>485</v>
      </c>
      <c r="C376" s="217">
        <v>126.218904</v>
      </c>
      <c r="D376" s="217">
        <v>126.218904</v>
      </c>
      <c r="E376" s="217">
        <v>76.359296</v>
      </c>
      <c r="F376" s="221">
        <f t="shared" si="10"/>
        <v>0.604975115296517</v>
      </c>
      <c r="G376" s="217">
        <v>184.687146</v>
      </c>
      <c r="H376" s="221">
        <f t="shared" si="11"/>
        <v>-0.586547858614914</v>
      </c>
      <c r="I376" s="226"/>
    </row>
    <row r="377" s="204" customFormat="1" ht="30" customHeight="1" spans="1:9">
      <c r="A377" s="217">
        <v>2159999</v>
      </c>
      <c r="B377" s="201" t="s">
        <v>486</v>
      </c>
      <c r="C377" s="217">
        <v>126.218904</v>
      </c>
      <c r="D377" s="217">
        <v>126.218904</v>
      </c>
      <c r="E377" s="217">
        <v>76.359296</v>
      </c>
      <c r="F377" s="221">
        <f t="shared" si="10"/>
        <v>0.604975115296517</v>
      </c>
      <c r="G377" s="217">
        <v>184.687146</v>
      </c>
      <c r="H377" s="221">
        <f t="shared" si="11"/>
        <v>-0.586547858614914</v>
      </c>
      <c r="I377" s="225"/>
    </row>
    <row r="378" s="204" customFormat="1" ht="22" customHeight="1" spans="1:9">
      <c r="A378" s="217">
        <v>220</v>
      </c>
      <c r="B378" s="218" t="s">
        <v>94</v>
      </c>
      <c r="C378" s="219">
        <v>5945.97</v>
      </c>
      <c r="D378" s="219">
        <v>5945.97</v>
      </c>
      <c r="E378" s="219">
        <v>5716.184549</v>
      </c>
      <c r="F378" s="220">
        <f t="shared" si="10"/>
        <v>0.961354421398022</v>
      </c>
      <c r="G378" s="219">
        <v>7626.699064</v>
      </c>
      <c r="H378" s="220">
        <f t="shared" si="11"/>
        <v>-0.250503461454002</v>
      </c>
      <c r="I378" s="224"/>
    </row>
    <row r="379" s="203" customFormat="1" ht="21" customHeight="1" spans="1:9">
      <c r="A379" s="217">
        <v>22001</v>
      </c>
      <c r="B379" s="201" t="s">
        <v>487</v>
      </c>
      <c r="C379" s="217">
        <v>5945.97</v>
      </c>
      <c r="D379" s="217">
        <v>5945.97</v>
      </c>
      <c r="E379" s="217">
        <v>5716.184549</v>
      </c>
      <c r="F379" s="221">
        <f t="shared" si="10"/>
        <v>0.961354421398022</v>
      </c>
      <c r="G379" s="217">
        <v>7626.699064</v>
      </c>
      <c r="H379" s="221">
        <f t="shared" si="11"/>
        <v>-0.250503461454002</v>
      </c>
      <c r="I379" s="224"/>
    </row>
    <row r="380" s="204" customFormat="1" ht="21" customHeight="1" spans="1:9">
      <c r="A380" s="217">
        <v>2200101</v>
      </c>
      <c r="B380" s="201" t="s">
        <v>112</v>
      </c>
      <c r="C380" s="217">
        <v>2051.69</v>
      </c>
      <c r="D380" s="217">
        <v>2051.69</v>
      </c>
      <c r="E380" s="217">
        <v>2160.526134</v>
      </c>
      <c r="F380" s="221">
        <f t="shared" si="10"/>
        <v>1.05304706558983</v>
      </c>
      <c r="G380" s="217">
        <v>2185.577988</v>
      </c>
      <c r="H380" s="221">
        <f t="shared" si="11"/>
        <v>-0.0114623473230184</v>
      </c>
      <c r="I380" s="224"/>
    </row>
    <row r="381" s="204" customFormat="1" ht="21" customHeight="1" spans="1:9">
      <c r="A381" s="217">
        <v>2200102</v>
      </c>
      <c r="B381" s="201" t="s">
        <v>113</v>
      </c>
      <c r="C381" s="217">
        <v>33.24</v>
      </c>
      <c r="D381" s="217">
        <v>33.24</v>
      </c>
      <c r="E381" s="217">
        <v>28.034816</v>
      </c>
      <c r="F381" s="221">
        <f t="shared" si="10"/>
        <v>0.843406016847172</v>
      </c>
      <c r="G381" s="217">
        <v>42.258154</v>
      </c>
      <c r="H381" s="221">
        <f t="shared" si="11"/>
        <v>-0.336582094901732</v>
      </c>
      <c r="I381" s="224"/>
    </row>
    <row r="382" s="204" customFormat="1" ht="32" customHeight="1" spans="1:9">
      <c r="A382" s="217">
        <v>2200104</v>
      </c>
      <c r="B382" s="201" t="s">
        <v>488</v>
      </c>
      <c r="C382" s="217">
        <v>3721.04</v>
      </c>
      <c r="D382" s="217">
        <v>3721.04</v>
      </c>
      <c r="E382" s="217">
        <v>3388.047534</v>
      </c>
      <c r="F382" s="221">
        <f t="shared" si="10"/>
        <v>0.910510914690517</v>
      </c>
      <c r="G382" s="217">
        <v>4892.659582</v>
      </c>
      <c r="H382" s="221">
        <f t="shared" si="11"/>
        <v>-0.307524368450942</v>
      </c>
      <c r="I382" s="226" t="s">
        <v>489</v>
      </c>
    </row>
    <row r="383" s="204" customFormat="1" ht="22" customHeight="1" spans="1:9">
      <c r="A383" s="217">
        <v>2200106</v>
      </c>
      <c r="B383" s="201" t="s">
        <v>490</v>
      </c>
      <c r="C383" s="217">
        <v>0</v>
      </c>
      <c r="D383" s="217">
        <v>0</v>
      </c>
      <c r="E383" s="217">
        <v>0</v>
      </c>
      <c r="F383" s="221" t="str">
        <f t="shared" si="10"/>
        <v>※</v>
      </c>
      <c r="G383" s="217">
        <v>281.10449</v>
      </c>
      <c r="H383" s="221">
        <f t="shared" si="11"/>
        <v>-1</v>
      </c>
      <c r="I383" s="239"/>
    </row>
    <row r="384" s="203" customFormat="1" ht="22" customHeight="1" spans="1:9">
      <c r="A384" s="217">
        <v>2200112</v>
      </c>
      <c r="B384" s="201" t="s">
        <v>491</v>
      </c>
      <c r="C384" s="217">
        <v>0</v>
      </c>
      <c r="D384" s="217">
        <v>0</v>
      </c>
      <c r="E384" s="217">
        <v>0</v>
      </c>
      <c r="F384" s="221" t="str">
        <f t="shared" si="10"/>
        <v>※</v>
      </c>
      <c r="G384" s="217">
        <v>225.09885</v>
      </c>
      <c r="H384" s="221">
        <f t="shared" si="11"/>
        <v>-1</v>
      </c>
      <c r="I384" s="224"/>
    </row>
    <row r="385" s="204" customFormat="1" ht="22" customHeight="1" spans="1:9">
      <c r="A385" s="217">
        <v>2200150</v>
      </c>
      <c r="B385" s="201" t="s">
        <v>120</v>
      </c>
      <c r="C385" s="217">
        <v>140</v>
      </c>
      <c r="D385" s="217">
        <v>140</v>
      </c>
      <c r="E385" s="217">
        <v>139.576065</v>
      </c>
      <c r="F385" s="221">
        <f t="shared" si="10"/>
        <v>0.996971892857143</v>
      </c>
      <c r="G385" s="217">
        <v>0</v>
      </c>
      <c r="H385" s="221" t="str">
        <f t="shared" si="11"/>
        <v>※</v>
      </c>
      <c r="I385" s="224"/>
    </row>
    <row r="386" s="204" customFormat="1" ht="22" customHeight="1" spans="1:9">
      <c r="A386" s="217">
        <v>221</v>
      </c>
      <c r="B386" s="218" t="s">
        <v>95</v>
      </c>
      <c r="C386" s="219">
        <v>80155.520569</v>
      </c>
      <c r="D386" s="219">
        <v>110155.520569</v>
      </c>
      <c r="E386" s="219">
        <v>118958.776301</v>
      </c>
      <c r="F386" s="220">
        <f t="shared" si="10"/>
        <v>1.07991660959458</v>
      </c>
      <c r="G386" s="219">
        <v>78752.906178</v>
      </c>
      <c r="H386" s="220">
        <f t="shared" si="11"/>
        <v>0.51053189112952</v>
      </c>
      <c r="I386" s="226"/>
    </row>
    <row r="387" s="204" customFormat="1" ht="22" customHeight="1" spans="1:9">
      <c r="A387" s="217">
        <v>22101</v>
      </c>
      <c r="B387" s="201" t="s">
        <v>492</v>
      </c>
      <c r="C387" s="217">
        <v>16167.573089</v>
      </c>
      <c r="D387" s="217">
        <v>46167.573089</v>
      </c>
      <c r="E387" s="217">
        <v>54182.490356</v>
      </c>
      <c r="F387" s="221">
        <f t="shared" si="10"/>
        <v>1.17360490774659</v>
      </c>
      <c r="G387" s="217">
        <v>10763.631741</v>
      </c>
      <c r="H387" s="221">
        <f t="shared" si="11"/>
        <v>4.03384839427498</v>
      </c>
      <c r="I387" s="226"/>
    </row>
    <row r="388" s="204" customFormat="1" ht="22" customHeight="1" spans="1:9">
      <c r="A388" s="217">
        <v>2210101</v>
      </c>
      <c r="B388" s="201" t="s">
        <v>493</v>
      </c>
      <c r="C388" s="217">
        <v>480</v>
      </c>
      <c r="D388" s="217">
        <v>480</v>
      </c>
      <c r="E388" s="217">
        <v>386.4078</v>
      </c>
      <c r="F388" s="221">
        <f t="shared" ref="F388:F425" si="12">IFERROR(E388/D388,"※")</f>
        <v>0.80501625</v>
      </c>
      <c r="G388" s="217">
        <v>442.815</v>
      </c>
      <c r="H388" s="221">
        <f t="shared" ref="H388:H425" si="13">IFERROR(E388/G388-1,"※")</f>
        <v>-0.127383218725653</v>
      </c>
      <c r="I388" s="224"/>
    </row>
    <row r="389" s="204" customFormat="1" ht="32" customHeight="1" spans="1:9">
      <c r="A389" s="217">
        <v>2210106</v>
      </c>
      <c r="B389" s="201" t="s">
        <v>494</v>
      </c>
      <c r="C389" s="217">
        <v>8776.979021</v>
      </c>
      <c r="D389" s="217">
        <v>38776.979021</v>
      </c>
      <c r="E389" s="217">
        <v>44499.333232</v>
      </c>
      <c r="F389" s="221">
        <f t="shared" si="12"/>
        <v>1.14757091334787</v>
      </c>
      <c r="G389" s="217">
        <v>0</v>
      </c>
      <c r="H389" s="221" t="str">
        <f t="shared" si="13"/>
        <v>※</v>
      </c>
      <c r="I389" s="224" t="s">
        <v>495</v>
      </c>
    </row>
    <row r="390" s="204" customFormat="1" ht="30" customHeight="1" spans="1:9">
      <c r="A390" s="217">
        <v>2210107</v>
      </c>
      <c r="B390" s="201" t="s">
        <v>496</v>
      </c>
      <c r="C390" s="217">
        <v>6477</v>
      </c>
      <c r="D390" s="217">
        <v>6477</v>
      </c>
      <c r="E390" s="217">
        <v>8420.763598</v>
      </c>
      <c r="F390" s="221">
        <f t="shared" si="12"/>
        <v>1.30010245453142</v>
      </c>
      <c r="G390" s="217">
        <v>6780.760265</v>
      </c>
      <c r="H390" s="221">
        <f t="shared" si="13"/>
        <v>0.241861276450835</v>
      </c>
      <c r="I390" s="223"/>
    </row>
    <row r="391" s="204" customFormat="1" ht="22" customHeight="1" spans="1:9">
      <c r="A391" s="217">
        <v>2210109</v>
      </c>
      <c r="B391" s="201" t="s">
        <v>497</v>
      </c>
      <c r="C391" s="217">
        <v>0</v>
      </c>
      <c r="D391" s="217">
        <v>0</v>
      </c>
      <c r="E391" s="217">
        <v>30.282</v>
      </c>
      <c r="F391" s="221" t="str">
        <f t="shared" si="12"/>
        <v>※</v>
      </c>
      <c r="G391" s="217">
        <v>0</v>
      </c>
      <c r="H391" s="221" t="str">
        <f t="shared" si="13"/>
        <v>※</v>
      </c>
      <c r="I391" s="226"/>
    </row>
    <row r="392" s="204" customFormat="1" ht="33" customHeight="1" spans="1:9">
      <c r="A392" s="217">
        <v>2210199</v>
      </c>
      <c r="B392" s="201" t="s">
        <v>498</v>
      </c>
      <c r="C392" s="217">
        <v>433.594068</v>
      </c>
      <c r="D392" s="217">
        <v>433.594068</v>
      </c>
      <c r="E392" s="217">
        <v>845.703726</v>
      </c>
      <c r="F392" s="221">
        <f t="shared" si="12"/>
        <v>1.95045040606967</v>
      </c>
      <c r="G392" s="217">
        <v>3540.056476</v>
      </c>
      <c r="H392" s="221">
        <f t="shared" si="13"/>
        <v>-0.761104453634146</v>
      </c>
      <c r="I392" s="224" t="s">
        <v>499</v>
      </c>
    </row>
    <row r="393" s="204" customFormat="1" ht="32" customHeight="1" spans="1:9">
      <c r="A393" s="217">
        <v>22102</v>
      </c>
      <c r="B393" s="201" t="s">
        <v>500</v>
      </c>
      <c r="C393" s="217">
        <v>59258.314</v>
      </c>
      <c r="D393" s="217">
        <v>59258.314</v>
      </c>
      <c r="E393" s="217">
        <v>60335.736359</v>
      </c>
      <c r="F393" s="221">
        <f t="shared" si="12"/>
        <v>1.01818179233044</v>
      </c>
      <c r="G393" s="217">
        <v>65664.882748</v>
      </c>
      <c r="H393" s="221">
        <f t="shared" si="13"/>
        <v>-0.0811567182637254</v>
      </c>
      <c r="I393" s="224"/>
    </row>
    <row r="394" s="204" customFormat="1" ht="22" customHeight="1" spans="1:9">
      <c r="A394" s="217">
        <v>2210201</v>
      </c>
      <c r="B394" s="201" t="s">
        <v>501</v>
      </c>
      <c r="C394" s="217">
        <v>39182.48</v>
      </c>
      <c r="D394" s="217">
        <v>39182.48</v>
      </c>
      <c r="E394" s="217">
        <v>38777.143017</v>
      </c>
      <c r="F394" s="221">
        <f t="shared" si="12"/>
        <v>0.98965514732605</v>
      </c>
      <c r="G394" s="217">
        <v>38764.712869</v>
      </c>
      <c r="H394" s="221">
        <f t="shared" si="13"/>
        <v>0.000320656263906871</v>
      </c>
      <c r="I394" s="225"/>
    </row>
    <row r="395" s="205" customFormat="1" ht="29" customHeight="1" spans="1:9">
      <c r="A395" s="217">
        <v>2210203</v>
      </c>
      <c r="B395" s="201" t="s">
        <v>502</v>
      </c>
      <c r="C395" s="217">
        <v>20075.834</v>
      </c>
      <c r="D395" s="217">
        <v>20075.834</v>
      </c>
      <c r="E395" s="217">
        <v>21558.593342</v>
      </c>
      <c r="F395" s="221">
        <f t="shared" si="12"/>
        <v>1.07385792002464</v>
      </c>
      <c r="G395" s="217">
        <v>26900.169879</v>
      </c>
      <c r="H395" s="221">
        <f t="shared" si="13"/>
        <v>-0.198570364463385</v>
      </c>
      <c r="I395" s="224"/>
    </row>
    <row r="396" s="203" customFormat="1" ht="22" customHeight="1" spans="1:9">
      <c r="A396" s="217">
        <v>22103</v>
      </c>
      <c r="B396" s="201" t="s">
        <v>503</v>
      </c>
      <c r="C396" s="217">
        <v>4729.63348</v>
      </c>
      <c r="D396" s="217">
        <v>4729.63348</v>
      </c>
      <c r="E396" s="217">
        <v>4440.549586</v>
      </c>
      <c r="F396" s="221">
        <f t="shared" si="12"/>
        <v>0.938878161442649</v>
      </c>
      <c r="G396" s="217">
        <v>2324.391689</v>
      </c>
      <c r="H396" s="221">
        <f t="shared" si="13"/>
        <v>0.910413639411356</v>
      </c>
      <c r="I396" s="224"/>
    </row>
    <row r="397" s="204" customFormat="1" ht="33" customHeight="1" spans="1:9">
      <c r="A397" s="217">
        <v>2210399</v>
      </c>
      <c r="B397" s="201" t="s">
        <v>504</v>
      </c>
      <c r="C397" s="217">
        <v>4729.63348</v>
      </c>
      <c r="D397" s="217">
        <v>4729.63348</v>
      </c>
      <c r="E397" s="217">
        <v>4440.549586</v>
      </c>
      <c r="F397" s="221">
        <f t="shared" si="12"/>
        <v>0.938878161442649</v>
      </c>
      <c r="G397" s="217">
        <v>2324.391689</v>
      </c>
      <c r="H397" s="221">
        <f t="shared" si="13"/>
        <v>0.910413639411356</v>
      </c>
      <c r="I397" s="224" t="s">
        <v>505</v>
      </c>
    </row>
    <row r="398" s="204" customFormat="1" ht="32" customHeight="1" spans="1:9">
      <c r="A398" s="217">
        <v>224</v>
      </c>
      <c r="B398" s="218" t="s">
        <v>96</v>
      </c>
      <c r="C398" s="240">
        <v>21615.745417</v>
      </c>
      <c r="D398" s="219">
        <v>21615.745417</v>
      </c>
      <c r="E398" s="219">
        <v>19177.146573</v>
      </c>
      <c r="F398" s="220">
        <f t="shared" si="12"/>
        <v>0.88718414299596</v>
      </c>
      <c r="G398" s="219">
        <v>22328.862672</v>
      </c>
      <c r="H398" s="220">
        <f t="shared" si="13"/>
        <v>-0.14114987159432</v>
      </c>
      <c r="I398" s="224"/>
    </row>
    <row r="399" s="204" customFormat="1" ht="22" customHeight="1" spans="1:9">
      <c r="A399" s="217">
        <v>22401</v>
      </c>
      <c r="B399" s="201" t="s">
        <v>506</v>
      </c>
      <c r="C399" s="241">
        <v>16887.86</v>
      </c>
      <c r="D399" s="217">
        <v>16887.86</v>
      </c>
      <c r="E399" s="217">
        <v>15875.987839</v>
      </c>
      <c r="F399" s="221">
        <f t="shared" si="12"/>
        <v>0.940082866568055</v>
      </c>
      <c r="G399" s="217">
        <v>11015.526802</v>
      </c>
      <c r="H399" s="221">
        <f t="shared" si="13"/>
        <v>0.441237275744046</v>
      </c>
      <c r="I399" s="224"/>
    </row>
    <row r="400" s="204" customFormat="1" ht="22" customHeight="1" spans="1:9">
      <c r="A400" s="217">
        <v>2240101</v>
      </c>
      <c r="B400" s="201" t="s">
        <v>112</v>
      </c>
      <c r="C400" s="241">
        <v>1937.68</v>
      </c>
      <c r="D400" s="217">
        <v>1937.68</v>
      </c>
      <c r="E400" s="217">
        <v>1974.646086</v>
      </c>
      <c r="F400" s="221">
        <f t="shared" si="12"/>
        <v>1.01907749783246</v>
      </c>
      <c r="G400" s="217">
        <v>1532.301276</v>
      </c>
      <c r="H400" s="221">
        <f t="shared" si="13"/>
        <v>0.288680050671706</v>
      </c>
      <c r="I400" s="224"/>
    </row>
    <row r="401" s="204" customFormat="1" ht="46" customHeight="1" spans="1:9">
      <c r="A401" s="217">
        <v>2240102</v>
      </c>
      <c r="B401" s="201" t="s">
        <v>113</v>
      </c>
      <c r="C401" s="241">
        <v>1949.67</v>
      </c>
      <c r="D401" s="217">
        <v>1949.67</v>
      </c>
      <c r="E401" s="217">
        <v>2224.220748</v>
      </c>
      <c r="F401" s="221">
        <f t="shared" si="12"/>
        <v>1.14081908630691</v>
      </c>
      <c r="G401" s="217">
        <v>697.602427</v>
      </c>
      <c r="H401" s="221">
        <f t="shared" si="13"/>
        <v>2.18837874111926</v>
      </c>
      <c r="I401" s="224" t="s">
        <v>507</v>
      </c>
    </row>
    <row r="402" s="204" customFormat="1" ht="22" customHeight="1" spans="1:9">
      <c r="A402" s="217">
        <v>2240104</v>
      </c>
      <c r="B402" s="201" t="s">
        <v>508</v>
      </c>
      <c r="C402" s="241">
        <v>205</v>
      </c>
      <c r="D402" s="217">
        <v>205</v>
      </c>
      <c r="E402" s="217">
        <v>203.4106</v>
      </c>
      <c r="F402" s="221">
        <f t="shared" si="12"/>
        <v>0.992246829268293</v>
      </c>
      <c r="G402" s="217">
        <v>217.18</v>
      </c>
      <c r="H402" s="221">
        <f t="shared" si="13"/>
        <v>-0.0634008656414036</v>
      </c>
      <c r="I402" s="224"/>
    </row>
    <row r="403" s="204" customFormat="1" ht="33" customHeight="1" spans="1:9">
      <c r="A403" s="217">
        <v>2240106</v>
      </c>
      <c r="B403" s="201" t="s">
        <v>509</v>
      </c>
      <c r="C403" s="241">
        <v>9600.47</v>
      </c>
      <c r="D403" s="217">
        <v>9600.47</v>
      </c>
      <c r="E403" s="217">
        <v>8479.356394</v>
      </c>
      <c r="F403" s="221">
        <f t="shared" si="12"/>
        <v>0.883223049913181</v>
      </c>
      <c r="G403" s="217">
        <v>6254.792438</v>
      </c>
      <c r="H403" s="221">
        <f t="shared" si="13"/>
        <v>0.355657518303088</v>
      </c>
      <c r="I403" s="224" t="s">
        <v>510</v>
      </c>
    </row>
    <row r="404" s="204" customFormat="1" ht="33" customHeight="1" spans="1:9">
      <c r="A404" s="217">
        <v>2240108</v>
      </c>
      <c r="B404" s="201" t="s">
        <v>511</v>
      </c>
      <c r="C404" s="241">
        <v>490</v>
      </c>
      <c r="D404" s="217">
        <v>490</v>
      </c>
      <c r="E404" s="217">
        <v>489.988</v>
      </c>
      <c r="F404" s="221">
        <f t="shared" si="12"/>
        <v>0.999975510204082</v>
      </c>
      <c r="G404" s="217">
        <v>1088.36</v>
      </c>
      <c r="H404" s="221">
        <f t="shared" si="13"/>
        <v>-0.549792348120107</v>
      </c>
      <c r="I404" s="224" t="s">
        <v>512</v>
      </c>
    </row>
    <row r="405" s="204" customFormat="1" ht="22" customHeight="1" spans="1:9">
      <c r="A405" s="217">
        <v>2240109</v>
      </c>
      <c r="B405" s="201" t="s">
        <v>513</v>
      </c>
      <c r="C405" s="241">
        <v>115.4</v>
      </c>
      <c r="D405" s="217">
        <v>115.4</v>
      </c>
      <c r="E405" s="217">
        <v>297.011729</v>
      </c>
      <c r="F405" s="221">
        <f t="shared" si="12"/>
        <v>2.57375848353553</v>
      </c>
      <c r="G405" s="217">
        <v>36.9484</v>
      </c>
      <c r="H405" s="221">
        <f t="shared" si="13"/>
        <v>7.03855455175326</v>
      </c>
      <c r="I405" s="224"/>
    </row>
    <row r="406" s="204" customFormat="1" ht="22" customHeight="1" spans="1:9">
      <c r="A406" s="217">
        <v>2240150</v>
      </c>
      <c r="B406" s="201" t="s">
        <v>120</v>
      </c>
      <c r="C406" s="241">
        <v>0</v>
      </c>
      <c r="D406" s="217">
        <v>0</v>
      </c>
      <c r="E406" s="217">
        <v>0</v>
      </c>
      <c r="F406" s="221" t="str">
        <f t="shared" si="12"/>
        <v>※</v>
      </c>
      <c r="G406" s="217">
        <v>124.375681</v>
      </c>
      <c r="H406" s="221">
        <f t="shared" si="13"/>
        <v>-1</v>
      </c>
      <c r="I406" s="224"/>
    </row>
    <row r="407" s="203" customFormat="1" ht="22" customHeight="1" spans="1:9">
      <c r="A407" s="217">
        <v>2240199</v>
      </c>
      <c r="B407" s="201" t="s">
        <v>514</v>
      </c>
      <c r="C407" s="241">
        <v>2589.64</v>
      </c>
      <c r="D407" s="217">
        <v>2589.64</v>
      </c>
      <c r="E407" s="217">
        <v>2207.354282</v>
      </c>
      <c r="F407" s="221">
        <f t="shared" si="12"/>
        <v>0.852378817905191</v>
      </c>
      <c r="G407" s="217">
        <v>1063.96658</v>
      </c>
      <c r="H407" s="221">
        <f t="shared" si="13"/>
        <v>1.07464625627621</v>
      </c>
      <c r="I407" s="224" t="s">
        <v>515</v>
      </c>
    </row>
    <row r="408" s="203" customFormat="1" ht="22" customHeight="1" spans="1:9">
      <c r="A408" s="217">
        <v>22402</v>
      </c>
      <c r="B408" s="201" t="s">
        <v>516</v>
      </c>
      <c r="C408" s="241">
        <v>3240.995417</v>
      </c>
      <c r="D408" s="217">
        <v>3240.995417</v>
      </c>
      <c r="E408" s="217">
        <v>2168.044108</v>
      </c>
      <c r="F408" s="221">
        <f t="shared" si="12"/>
        <v>0.668943898108573</v>
      </c>
      <c r="G408" s="217">
        <v>10930.937029</v>
      </c>
      <c r="H408" s="221">
        <f t="shared" si="13"/>
        <v>-0.801659811757388</v>
      </c>
      <c r="I408" s="224"/>
    </row>
    <row r="409" s="204" customFormat="1" ht="22" customHeight="1" spans="1:9">
      <c r="A409" s="217">
        <v>2240201</v>
      </c>
      <c r="B409" s="201" t="s">
        <v>112</v>
      </c>
      <c r="C409" s="241">
        <v>146</v>
      </c>
      <c r="D409" s="217">
        <v>146</v>
      </c>
      <c r="E409" s="217">
        <v>145.956768</v>
      </c>
      <c r="F409" s="221">
        <f t="shared" si="12"/>
        <v>0.999703890410959</v>
      </c>
      <c r="G409" s="217">
        <v>0</v>
      </c>
      <c r="H409" s="221" t="str">
        <f t="shared" si="13"/>
        <v>※</v>
      </c>
      <c r="I409" s="224"/>
    </row>
    <row r="410" s="204" customFormat="1" ht="75" customHeight="1" spans="1:9">
      <c r="A410" s="217">
        <v>2240204</v>
      </c>
      <c r="B410" s="201" t="s">
        <v>517</v>
      </c>
      <c r="C410" s="241">
        <v>2891.995417</v>
      </c>
      <c r="D410" s="217">
        <v>2891.995417</v>
      </c>
      <c r="E410" s="217">
        <v>1926.71839</v>
      </c>
      <c r="F410" s="221">
        <f t="shared" si="12"/>
        <v>0.666224565458915</v>
      </c>
      <c r="G410" s="217">
        <v>10902.067129</v>
      </c>
      <c r="H410" s="221">
        <f t="shared" si="13"/>
        <v>-0.82327036082223</v>
      </c>
      <c r="I410" s="224" t="s">
        <v>518</v>
      </c>
    </row>
    <row r="411" s="204" customFormat="1" ht="20" customHeight="1" spans="1:9">
      <c r="A411" s="217">
        <v>2240299</v>
      </c>
      <c r="B411" s="201" t="s">
        <v>519</v>
      </c>
      <c r="C411" s="241">
        <v>203</v>
      </c>
      <c r="D411" s="217">
        <v>203</v>
      </c>
      <c r="E411" s="217">
        <v>95.36895</v>
      </c>
      <c r="F411" s="221">
        <f t="shared" si="12"/>
        <v>0.469797783251232</v>
      </c>
      <c r="G411" s="217">
        <v>28.8699</v>
      </c>
      <c r="H411" s="221">
        <f t="shared" si="13"/>
        <v>2.30340423763158</v>
      </c>
      <c r="I411" s="224"/>
    </row>
    <row r="412" ht="20" customHeight="1" spans="1:9">
      <c r="A412" s="217">
        <v>22403</v>
      </c>
      <c r="B412" s="201" t="s">
        <v>520</v>
      </c>
      <c r="C412" s="241">
        <v>947.05</v>
      </c>
      <c r="D412" s="217">
        <v>947.05</v>
      </c>
      <c r="E412" s="217">
        <v>642.490668</v>
      </c>
      <c r="F412" s="221">
        <f t="shared" si="12"/>
        <v>0.678412616018162</v>
      </c>
      <c r="G412" s="217">
        <v>0</v>
      </c>
      <c r="H412" s="221" t="str">
        <f t="shared" si="13"/>
        <v>※</v>
      </c>
      <c r="I412" s="224"/>
    </row>
    <row r="413" ht="20" customHeight="1" spans="1:9">
      <c r="A413" s="217">
        <v>2240304</v>
      </c>
      <c r="B413" s="201" t="s">
        <v>521</v>
      </c>
      <c r="C413" s="241">
        <v>200</v>
      </c>
      <c r="D413" s="217">
        <v>200</v>
      </c>
      <c r="E413" s="217">
        <v>18.99468</v>
      </c>
      <c r="F413" s="221">
        <f t="shared" si="12"/>
        <v>0.0949734</v>
      </c>
      <c r="G413" s="217">
        <v>0</v>
      </c>
      <c r="H413" s="221" t="str">
        <f t="shared" si="13"/>
        <v>※</v>
      </c>
      <c r="I413" s="224"/>
    </row>
    <row r="414" ht="34" customHeight="1" spans="1:9">
      <c r="A414" s="217">
        <v>2240399</v>
      </c>
      <c r="B414" s="201" t="s">
        <v>522</v>
      </c>
      <c r="C414" s="241">
        <v>747.05</v>
      </c>
      <c r="D414" s="217">
        <v>747.05</v>
      </c>
      <c r="E414" s="217">
        <v>623.495988</v>
      </c>
      <c r="F414" s="221">
        <f t="shared" si="12"/>
        <v>0.834610786426611</v>
      </c>
      <c r="G414" s="217">
        <v>0</v>
      </c>
      <c r="H414" s="221" t="str">
        <f t="shared" si="13"/>
        <v>※</v>
      </c>
      <c r="I414" s="224" t="s">
        <v>523</v>
      </c>
    </row>
    <row r="415" ht="22" customHeight="1" spans="1:9">
      <c r="A415" s="217">
        <v>22406</v>
      </c>
      <c r="B415" s="201" t="s">
        <v>524</v>
      </c>
      <c r="C415" s="241">
        <v>539.84</v>
      </c>
      <c r="D415" s="217">
        <v>539.84</v>
      </c>
      <c r="E415" s="217">
        <v>490.623958</v>
      </c>
      <c r="F415" s="221">
        <f t="shared" si="12"/>
        <v>0.908832168790753</v>
      </c>
      <c r="G415" s="217">
        <v>382.398841</v>
      </c>
      <c r="H415" s="221">
        <f t="shared" si="13"/>
        <v>0.283016331108598</v>
      </c>
      <c r="I415" s="224"/>
    </row>
    <row r="416" ht="22" customHeight="1" spans="1:9">
      <c r="A416" s="217">
        <v>2240601</v>
      </c>
      <c r="B416" s="201" t="s">
        <v>525</v>
      </c>
      <c r="C416" s="241">
        <v>539.84</v>
      </c>
      <c r="D416" s="217">
        <v>539.84</v>
      </c>
      <c r="E416" s="217">
        <v>490.623958</v>
      </c>
      <c r="F416" s="221">
        <f t="shared" si="12"/>
        <v>0.908832168790753</v>
      </c>
      <c r="G416" s="217">
        <v>382.398841</v>
      </c>
      <c r="H416" s="221">
        <f t="shared" si="13"/>
        <v>0.283016331108598</v>
      </c>
      <c r="I416" s="228"/>
    </row>
    <row r="417" ht="32" customHeight="1" spans="1:9">
      <c r="A417" s="217">
        <v>227</v>
      </c>
      <c r="B417" s="218" t="s">
        <v>97</v>
      </c>
      <c r="C417" s="240">
        <v>20000</v>
      </c>
      <c r="D417" s="219">
        <v>20000</v>
      </c>
      <c r="E417" s="219">
        <v>0</v>
      </c>
      <c r="F417" s="220">
        <f t="shared" si="12"/>
        <v>0</v>
      </c>
      <c r="G417" s="219">
        <v>0</v>
      </c>
      <c r="H417" s="220" t="str">
        <f t="shared" si="13"/>
        <v>※</v>
      </c>
      <c r="I417" s="228"/>
    </row>
    <row r="418" ht="50" customHeight="1" spans="1:9">
      <c r="A418" s="217">
        <v>229</v>
      </c>
      <c r="B418" s="218" t="s">
        <v>98</v>
      </c>
      <c r="C418" s="240">
        <v>35124.60265</v>
      </c>
      <c r="D418" s="219">
        <v>35124.60265</v>
      </c>
      <c r="E418" s="219">
        <v>16306.3322</v>
      </c>
      <c r="F418" s="220">
        <f t="shared" si="12"/>
        <v>0.464242467380624</v>
      </c>
      <c r="G418" s="219">
        <v>14476.245956</v>
      </c>
      <c r="H418" s="220">
        <f t="shared" si="13"/>
        <v>0.126419946826165</v>
      </c>
      <c r="I418" s="224" t="s">
        <v>99</v>
      </c>
    </row>
    <row r="419" ht="19" customHeight="1" spans="1:9">
      <c r="A419" s="217">
        <v>22999</v>
      </c>
      <c r="B419" s="201" t="s">
        <v>526</v>
      </c>
      <c r="C419" s="241">
        <v>35124.60265</v>
      </c>
      <c r="D419" s="217">
        <v>35124.60265</v>
      </c>
      <c r="E419" s="217">
        <v>16306.3322</v>
      </c>
      <c r="F419" s="221">
        <f t="shared" si="12"/>
        <v>0.464242467380624</v>
      </c>
      <c r="G419" s="217">
        <v>14476.245956</v>
      </c>
      <c r="H419" s="221">
        <f t="shared" si="13"/>
        <v>0.126419946826165</v>
      </c>
      <c r="I419" s="224"/>
    </row>
    <row r="420" ht="22" customHeight="1" spans="1:9">
      <c r="A420" s="217">
        <v>2299901</v>
      </c>
      <c r="B420" s="201" t="s">
        <v>526</v>
      </c>
      <c r="C420" s="241">
        <v>35124.60265</v>
      </c>
      <c r="D420" s="217">
        <v>35124.60265</v>
      </c>
      <c r="E420" s="217">
        <v>16306.3322</v>
      </c>
      <c r="F420" s="221">
        <f t="shared" si="12"/>
        <v>0.464242467380624</v>
      </c>
      <c r="G420" s="217">
        <v>14476.245956</v>
      </c>
      <c r="H420" s="221">
        <f t="shared" si="13"/>
        <v>0.126419946826165</v>
      </c>
      <c r="I420" s="229"/>
    </row>
    <row r="421" ht="31" customHeight="1" spans="1:9">
      <c r="A421" s="217">
        <v>232</v>
      </c>
      <c r="B421" s="218" t="s">
        <v>100</v>
      </c>
      <c r="C421" s="219">
        <v>668</v>
      </c>
      <c r="D421" s="219">
        <v>1236.0284</v>
      </c>
      <c r="E421" s="219">
        <v>1236.0618</v>
      </c>
      <c r="F421" s="220">
        <f t="shared" si="12"/>
        <v>1.00002702203283</v>
      </c>
      <c r="G421" s="219">
        <v>0</v>
      </c>
      <c r="H421" s="220" t="str">
        <f t="shared" si="13"/>
        <v>※</v>
      </c>
      <c r="I421" s="224"/>
    </row>
    <row r="422" ht="22" customHeight="1" spans="1:9">
      <c r="A422" s="217">
        <v>23203</v>
      </c>
      <c r="B422" s="201" t="s">
        <v>527</v>
      </c>
      <c r="C422" s="217">
        <v>668</v>
      </c>
      <c r="D422" s="217">
        <v>1236.0284</v>
      </c>
      <c r="E422" s="217">
        <v>1236.0618</v>
      </c>
      <c r="F422" s="221">
        <f t="shared" si="12"/>
        <v>1.00002702203283</v>
      </c>
      <c r="G422" s="217">
        <v>0</v>
      </c>
      <c r="H422" s="221" t="str">
        <f t="shared" si="13"/>
        <v>※</v>
      </c>
      <c r="I422" s="224"/>
    </row>
    <row r="423" ht="37" customHeight="1" spans="1:9">
      <c r="A423" s="217">
        <v>2320301</v>
      </c>
      <c r="B423" s="201" t="s">
        <v>528</v>
      </c>
      <c r="C423" s="217">
        <v>668</v>
      </c>
      <c r="D423" s="217">
        <v>1236.0284</v>
      </c>
      <c r="E423" s="217">
        <v>1236.0618</v>
      </c>
      <c r="F423" s="221">
        <f t="shared" si="12"/>
        <v>1.00002702203283</v>
      </c>
      <c r="G423" s="217">
        <v>0</v>
      </c>
      <c r="H423" s="221" t="str">
        <f t="shared" si="13"/>
        <v>※</v>
      </c>
      <c r="I423" s="224"/>
    </row>
    <row r="424" ht="31" customHeight="1" spans="1:9">
      <c r="A424" s="217">
        <v>233</v>
      </c>
      <c r="B424" s="218" t="s">
        <v>101</v>
      </c>
      <c r="C424" s="219">
        <v>0</v>
      </c>
      <c r="D424" s="219">
        <v>47.3</v>
      </c>
      <c r="E424" s="219">
        <v>46.44</v>
      </c>
      <c r="F424" s="220">
        <f t="shared" si="12"/>
        <v>0.981818181818182</v>
      </c>
      <c r="G424" s="219">
        <v>22</v>
      </c>
      <c r="H424" s="220">
        <f t="shared" si="13"/>
        <v>1.11090909090909</v>
      </c>
      <c r="I424" s="224"/>
    </row>
    <row r="425" ht="31" customHeight="1" spans="1:9">
      <c r="A425" s="217">
        <v>23303</v>
      </c>
      <c r="B425" s="201" t="s">
        <v>529</v>
      </c>
      <c r="C425" s="217">
        <v>0</v>
      </c>
      <c r="D425" s="217">
        <v>47.3</v>
      </c>
      <c r="E425" s="217">
        <v>46.44</v>
      </c>
      <c r="F425" s="221">
        <f t="shared" si="12"/>
        <v>0.981818181818182</v>
      </c>
      <c r="G425" s="217">
        <v>22</v>
      </c>
      <c r="H425" s="221">
        <f t="shared" si="13"/>
        <v>1.11090909090909</v>
      </c>
      <c r="I425" s="224"/>
    </row>
    <row r="426" ht="22" customHeight="1" spans="1:9">
      <c r="A426" s="217"/>
      <c r="B426" s="201"/>
      <c r="C426" s="217">
        <v>0</v>
      </c>
      <c r="D426" s="217"/>
      <c r="E426" s="242"/>
      <c r="F426" s="221"/>
      <c r="G426" s="242"/>
      <c r="H426" s="221"/>
      <c r="I426" s="224"/>
    </row>
    <row r="427" ht="43" customHeight="1" spans="1:9">
      <c r="A427" s="217"/>
      <c r="B427" s="243" t="s">
        <v>102</v>
      </c>
      <c r="C427" s="219">
        <f>SUM(C4,C116,C123,C148,C174,C196,C220,C282,C321,C334,C350,C364,C369,C378,C386,C398,C417,C418,C421,C424)+0.003572</f>
        <v>1750416.234895</v>
      </c>
      <c r="D427" s="219">
        <f>SUM(D4,D116,D123,D148,D174,D196,D220,D282,D321,D334,D350,D364,D369,D378,D386,D398,D417,D418,D421,D424)+0.003572</f>
        <v>1978213.143295</v>
      </c>
      <c r="E427" s="219">
        <f>SUM(E4,E116,E123,E148,E174,E196,E220,E282,E321,E334,E350,E364,E369,E378,E386,E398,E417,E418,E421,E424)</f>
        <v>1782708.815602</v>
      </c>
      <c r="F427" s="220">
        <f>IFERROR(E427/D427,"※")</f>
        <v>0.901171252270946</v>
      </c>
      <c r="G427" s="219">
        <f>SUM(G4,G116,G123,G148,G174,G196,G220,G282,G321,G334,G350,G364,G369,G378,G386,G398,G417,G418,G421,G424)</f>
        <v>2196954.310428</v>
      </c>
      <c r="H427" s="220">
        <f>IFERROR(E427/G427-1,"※")</f>
        <v>-0.188554442329435</v>
      </c>
      <c r="I427" s="244"/>
    </row>
  </sheetData>
  <mergeCells count="2">
    <mergeCell ref="A1:I1"/>
    <mergeCell ref="A2:B2"/>
  </mergeCells>
  <conditionalFormatting sqref="A303">
    <cfRule type="duplicateValues" dxfId="0" priority="2"/>
  </conditionalFormatting>
  <conditionalFormatting sqref="A419">
    <cfRule type="duplicateValues" dxfId="0" priority="1"/>
  </conditionalFormatting>
  <conditionalFormatting sqref="A426">
    <cfRule type="duplicateValues" dxfId="0" priority="4"/>
  </conditionalFormatting>
  <conditionalFormatting sqref="A3 A427">
    <cfRule type="duplicateValues" dxfId="0" priority="5"/>
  </conditionalFormatting>
  <conditionalFormatting sqref="A4:A302 A304:A418 A420:A425">
    <cfRule type="duplicateValues" dxfId="0" priority="3"/>
  </conditionalFormatting>
  <printOptions horizontalCentered="1"/>
  <pageMargins left="0.432638888888889" right="0.511805555555556" top="0.472222222222222" bottom="0.354166666666667" header="0.393055555555556" footer="0.236111111111111"/>
  <pageSetup paperSize="8" fitToHeight="0" orientation="landscape" horizontalDpi="600" verticalDpi="600"/>
  <headerFooter alignWithMargins="0" scaleWithDoc="0">
    <oddFooter>&amp;C&amp;P</oddFooter>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Q69"/>
  <sheetViews>
    <sheetView showGridLines="0" showZeros="0" workbookViewId="0">
      <selection activeCell="C17" sqref="C17"/>
    </sheetView>
  </sheetViews>
  <sheetFormatPr defaultColWidth="12.1833333333333" defaultRowHeight="24" customHeight="1"/>
  <cols>
    <col min="1" max="1" width="14.75" style="113" customWidth="1"/>
    <col min="2" max="2" width="41.625" style="113" customWidth="1"/>
    <col min="3" max="4" width="24.25" style="113" customWidth="1"/>
    <col min="5" max="251" width="12.1833333333333" style="113" customWidth="1"/>
    <col min="252" max="16384" width="12.1833333333333" style="191"/>
  </cols>
  <sheetData>
    <row r="1" ht="41" customHeight="1" spans="1:4">
      <c r="A1" s="192" t="s">
        <v>530</v>
      </c>
      <c r="B1" s="192"/>
      <c r="C1" s="192"/>
      <c r="D1" s="192"/>
    </row>
    <row r="2" customHeight="1" spans="1:5">
      <c r="A2" s="193" t="s">
        <v>531</v>
      </c>
      <c r="B2" s="193"/>
      <c r="C2" s="194"/>
      <c r="D2" s="194" t="s">
        <v>32</v>
      </c>
      <c r="E2" s="195"/>
    </row>
    <row r="3" s="189" customFormat="1" ht="39" customHeight="1" spans="1:251">
      <c r="A3" s="196" t="s">
        <v>532</v>
      </c>
      <c r="B3" s="197" t="s">
        <v>533</v>
      </c>
      <c r="C3" s="196" t="s">
        <v>534</v>
      </c>
      <c r="D3" s="196" t="s">
        <v>535</v>
      </c>
      <c r="E3" s="198"/>
      <c r="F3" s="198"/>
      <c r="G3" s="198"/>
      <c r="H3" s="198"/>
      <c r="I3" s="198"/>
      <c r="J3" s="198"/>
      <c r="K3" s="198"/>
      <c r="L3" s="198"/>
      <c r="M3" s="198"/>
      <c r="N3" s="198"/>
      <c r="O3" s="198"/>
      <c r="P3" s="198"/>
      <c r="Q3" s="198"/>
      <c r="R3" s="198"/>
      <c r="S3" s="198"/>
      <c r="T3" s="198"/>
      <c r="U3" s="198"/>
      <c r="V3" s="198"/>
      <c r="W3" s="198"/>
      <c r="X3" s="198"/>
      <c r="Y3" s="198"/>
      <c r="Z3" s="198"/>
      <c r="AA3" s="198"/>
      <c r="AB3" s="198"/>
      <c r="AC3" s="198"/>
      <c r="AD3" s="198"/>
      <c r="AE3" s="198"/>
      <c r="AF3" s="198"/>
      <c r="AG3" s="198"/>
      <c r="AH3" s="198"/>
      <c r="AI3" s="198"/>
      <c r="AJ3" s="198"/>
      <c r="AK3" s="198"/>
      <c r="AL3" s="198"/>
      <c r="AM3" s="198"/>
      <c r="AN3" s="198"/>
      <c r="AO3" s="198"/>
      <c r="AP3" s="198"/>
      <c r="AQ3" s="198"/>
      <c r="AR3" s="198"/>
      <c r="AS3" s="198"/>
      <c r="AT3" s="198"/>
      <c r="AU3" s="198"/>
      <c r="AV3" s="198"/>
      <c r="AW3" s="198"/>
      <c r="AX3" s="198"/>
      <c r="AY3" s="198"/>
      <c r="AZ3" s="198"/>
      <c r="BA3" s="198"/>
      <c r="BB3" s="198"/>
      <c r="BC3" s="198"/>
      <c r="BD3" s="198"/>
      <c r="BE3" s="198"/>
      <c r="BF3" s="198"/>
      <c r="BG3" s="198"/>
      <c r="BH3" s="198"/>
      <c r="BI3" s="198"/>
      <c r="BJ3" s="198"/>
      <c r="BK3" s="198"/>
      <c r="BL3" s="198"/>
      <c r="BM3" s="198"/>
      <c r="BN3" s="198"/>
      <c r="BO3" s="198"/>
      <c r="BP3" s="198"/>
      <c r="BQ3" s="198"/>
      <c r="BR3" s="198"/>
      <c r="BS3" s="198"/>
      <c r="BT3" s="198"/>
      <c r="BU3" s="198"/>
      <c r="BV3" s="198"/>
      <c r="BW3" s="198"/>
      <c r="BX3" s="198"/>
      <c r="BY3" s="198"/>
      <c r="BZ3" s="198"/>
      <c r="CA3" s="198"/>
      <c r="CB3" s="198"/>
      <c r="CC3" s="198"/>
      <c r="CD3" s="198"/>
      <c r="CE3" s="198"/>
      <c r="CF3" s="198"/>
      <c r="CG3" s="198"/>
      <c r="CH3" s="198"/>
      <c r="CI3" s="198"/>
      <c r="CJ3" s="198"/>
      <c r="CK3" s="198"/>
      <c r="CL3" s="198"/>
      <c r="CM3" s="198"/>
      <c r="CN3" s="198"/>
      <c r="CO3" s="198"/>
      <c r="CP3" s="198"/>
      <c r="CQ3" s="198"/>
      <c r="CR3" s="198"/>
      <c r="CS3" s="198"/>
      <c r="CT3" s="198"/>
      <c r="CU3" s="198"/>
      <c r="CV3" s="198"/>
      <c r="CW3" s="198"/>
      <c r="CX3" s="198"/>
      <c r="CY3" s="198"/>
      <c r="CZ3" s="198"/>
      <c r="DA3" s="198"/>
      <c r="DB3" s="198"/>
      <c r="DC3" s="198"/>
      <c r="DD3" s="198"/>
      <c r="DE3" s="198"/>
      <c r="DF3" s="198"/>
      <c r="DG3" s="198"/>
      <c r="DH3" s="198"/>
      <c r="DI3" s="198"/>
      <c r="DJ3" s="198"/>
      <c r="DK3" s="198"/>
      <c r="DL3" s="198"/>
      <c r="DM3" s="198"/>
      <c r="DN3" s="198"/>
      <c r="DO3" s="198"/>
      <c r="DP3" s="198"/>
      <c r="DQ3" s="198"/>
      <c r="DR3" s="198"/>
      <c r="DS3" s="198"/>
      <c r="DT3" s="198"/>
      <c r="DU3" s="198"/>
      <c r="DV3" s="198"/>
      <c r="DW3" s="198"/>
      <c r="DX3" s="198"/>
      <c r="DY3" s="198"/>
      <c r="DZ3" s="198"/>
      <c r="EA3" s="198"/>
      <c r="EB3" s="198"/>
      <c r="EC3" s="198"/>
      <c r="ED3" s="198"/>
      <c r="EE3" s="198"/>
      <c r="EF3" s="198"/>
      <c r="EG3" s="198"/>
      <c r="EH3" s="198"/>
      <c r="EI3" s="198"/>
      <c r="EJ3" s="198"/>
      <c r="EK3" s="198"/>
      <c r="EL3" s="198"/>
      <c r="EM3" s="198"/>
      <c r="EN3" s="198"/>
      <c r="EO3" s="198"/>
      <c r="EP3" s="198"/>
      <c r="EQ3" s="198"/>
      <c r="ER3" s="198"/>
      <c r="ES3" s="198"/>
      <c r="ET3" s="198"/>
      <c r="EU3" s="198"/>
      <c r="EV3" s="198"/>
      <c r="EW3" s="198"/>
      <c r="EX3" s="198"/>
      <c r="EY3" s="198"/>
      <c r="EZ3" s="198"/>
      <c r="FA3" s="198"/>
      <c r="FB3" s="198"/>
      <c r="FC3" s="198"/>
      <c r="FD3" s="198"/>
      <c r="FE3" s="198"/>
      <c r="FF3" s="198"/>
      <c r="FG3" s="198"/>
      <c r="FH3" s="198"/>
      <c r="FI3" s="198"/>
      <c r="FJ3" s="198"/>
      <c r="FK3" s="198"/>
      <c r="FL3" s="198"/>
      <c r="FM3" s="198"/>
      <c r="FN3" s="198"/>
      <c r="FO3" s="198"/>
      <c r="FP3" s="198"/>
      <c r="FQ3" s="198"/>
      <c r="FR3" s="198"/>
      <c r="FS3" s="198"/>
      <c r="FT3" s="198"/>
      <c r="FU3" s="198"/>
      <c r="FV3" s="198"/>
      <c r="FW3" s="198"/>
      <c r="FX3" s="198"/>
      <c r="FY3" s="198"/>
      <c r="FZ3" s="198"/>
      <c r="GA3" s="198"/>
      <c r="GB3" s="198"/>
      <c r="GC3" s="198"/>
      <c r="GD3" s="198"/>
      <c r="GE3" s="198"/>
      <c r="GF3" s="198"/>
      <c r="GG3" s="198"/>
      <c r="GH3" s="198"/>
      <c r="GI3" s="198"/>
      <c r="GJ3" s="198"/>
      <c r="GK3" s="198"/>
      <c r="GL3" s="198"/>
      <c r="GM3" s="198"/>
      <c r="GN3" s="198"/>
      <c r="GO3" s="198"/>
      <c r="GP3" s="198"/>
      <c r="GQ3" s="198"/>
      <c r="GR3" s="198"/>
      <c r="GS3" s="198"/>
      <c r="GT3" s="198"/>
      <c r="GU3" s="198"/>
      <c r="GV3" s="198"/>
      <c r="GW3" s="198"/>
      <c r="GX3" s="198"/>
      <c r="GY3" s="198"/>
      <c r="GZ3" s="198"/>
      <c r="HA3" s="198"/>
      <c r="HB3" s="198"/>
      <c r="HC3" s="198"/>
      <c r="HD3" s="198"/>
      <c r="HE3" s="198"/>
      <c r="HF3" s="198"/>
      <c r="HG3" s="198"/>
      <c r="HH3" s="198"/>
      <c r="HI3" s="198"/>
      <c r="HJ3" s="198"/>
      <c r="HK3" s="198"/>
      <c r="HL3" s="198"/>
      <c r="HM3" s="198"/>
      <c r="HN3" s="198"/>
      <c r="HO3" s="198"/>
      <c r="HP3" s="198"/>
      <c r="HQ3" s="198"/>
      <c r="HR3" s="198"/>
      <c r="HS3" s="198"/>
      <c r="HT3" s="198"/>
      <c r="HU3" s="198"/>
      <c r="HV3" s="198"/>
      <c r="HW3" s="198"/>
      <c r="HX3" s="198"/>
      <c r="HY3" s="198"/>
      <c r="HZ3" s="198"/>
      <c r="IA3" s="198"/>
      <c r="IB3" s="198"/>
      <c r="IC3" s="198"/>
      <c r="ID3" s="198"/>
      <c r="IE3" s="198"/>
      <c r="IF3" s="198"/>
      <c r="IG3" s="198"/>
      <c r="IH3" s="198"/>
      <c r="II3" s="198"/>
      <c r="IJ3" s="198"/>
      <c r="IK3" s="198"/>
      <c r="IL3" s="198"/>
      <c r="IM3" s="198"/>
      <c r="IN3" s="198"/>
      <c r="IO3" s="198"/>
      <c r="IP3" s="198"/>
      <c r="IQ3" s="198"/>
    </row>
    <row r="4" customHeight="1" spans="1:4">
      <c r="A4" s="80"/>
      <c r="B4" s="71" t="s">
        <v>536</v>
      </c>
      <c r="C4" s="199">
        <f>SUM(C5:C68)/2</f>
        <v>380149</v>
      </c>
      <c r="D4" s="199">
        <f>SUM(D5:D68)/2</f>
        <v>1782709</v>
      </c>
    </row>
    <row r="5" s="190" customFormat="1" customHeight="1" spans="1:251">
      <c r="A5" s="80">
        <v>501</v>
      </c>
      <c r="B5" s="74" t="s">
        <v>537</v>
      </c>
      <c r="C5" s="199">
        <f>VLOOKUP(A:A,'[1]L04'!$A$1:$F$65536,6,FALSE)</f>
        <v>201023</v>
      </c>
      <c r="D5" s="199">
        <f>VLOOKUP(A:A,'[1]L04'!$A$1:$C$65536,3,FALSE)</f>
        <v>268502</v>
      </c>
      <c r="E5" s="114"/>
      <c r="F5" s="114"/>
      <c r="G5" s="114"/>
      <c r="H5" s="114"/>
      <c r="I5" s="114"/>
      <c r="J5" s="114"/>
      <c r="K5" s="114"/>
      <c r="L5" s="114"/>
      <c r="M5" s="114"/>
      <c r="N5" s="114"/>
      <c r="O5" s="114"/>
      <c r="P5" s="114"/>
      <c r="Q5" s="114"/>
      <c r="R5" s="114"/>
      <c r="S5" s="114"/>
      <c r="T5" s="114"/>
      <c r="U5" s="114"/>
      <c r="V5" s="114"/>
      <c r="W5" s="114"/>
      <c r="X5" s="114"/>
      <c r="Y5" s="114"/>
      <c r="Z5" s="114"/>
      <c r="AA5" s="114"/>
      <c r="AB5" s="114"/>
      <c r="AC5" s="114"/>
      <c r="AD5" s="114"/>
      <c r="AE5" s="114"/>
      <c r="AF5" s="114"/>
      <c r="AG5" s="114"/>
      <c r="AH5" s="114"/>
      <c r="AI5" s="114"/>
      <c r="AJ5" s="114"/>
      <c r="AK5" s="114"/>
      <c r="AL5" s="114"/>
      <c r="AM5" s="114"/>
      <c r="AN5" s="114"/>
      <c r="AO5" s="114"/>
      <c r="AP5" s="114"/>
      <c r="AQ5" s="114"/>
      <c r="AR5" s="114"/>
      <c r="AS5" s="114"/>
      <c r="AT5" s="114"/>
      <c r="AU5" s="114"/>
      <c r="AV5" s="114"/>
      <c r="AW5" s="114"/>
      <c r="AX5" s="114"/>
      <c r="AY5" s="114"/>
      <c r="AZ5" s="114"/>
      <c r="BA5" s="114"/>
      <c r="BB5" s="114"/>
      <c r="BC5" s="114"/>
      <c r="BD5" s="114"/>
      <c r="BE5" s="114"/>
      <c r="BF5" s="114"/>
      <c r="BG5" s="114"/>
      <c r="BH5" s="114"/>
      <c r="BI5" s="114"/>
      <c r="BJ5" s="114"/>
      <c r="BK5" s="114"/>
      <c r="BL5" s="114"/>
      <c r="BM5" s="114"/>
      <c r="BN5" s="114"/>
      <c r="BO5" s="114"/>
      <c r="BP5" s="114"/>
      <c r="BQ5" s="114"/>
      <c r="BR5" s="114"/>
      <c r="BS5" s="114"/>
      <c r="BT5" s="114"/>
      <c r="BU5" s="114"/>
      <c r="BV5" s="114"/>
      <c r="BW5" s="114"/>
      <c r="BX5" s="114"/>
      <c r="BY5" s="114"/>
      <c r="BZ5" s="114"/>
      <c r="CA5" s="114"/>
      <c r="CB5" s="114"/>
      <c r="CC5" s="114"/>
      <c r="CD5" s="114"/>
      <c r="CE5" s="114"/>
      <c r="CF5" s="114"/>
      <c r="CG5" s="114"/>
      <c r="CH5" s="114"/>
      <c r="CI5" s="114"/>
      <c r="CJ5" s="114"/>
      <c r="CK5" s="114"/>
      <c r="CL5" s="114"/>
      <c r="CM5" s="114"/>
      <c r="CN5" s="114"/>
      <c r="CO5" s="114"/>
      <c r="CP5" s="114"/>
      <c r="CQ5" s="114"/>
      <c r="CR5" s="114"/>
      <c r="CS5" s="114"/>
      <c r="CT5" s="114"/>
      <c r="CU5" s="114"/>
      <c r="CV5" s="114"/>
      <c r="CW5" s="114"/>
      <c r="CX5" s="114"/>
      <c r="CY5" s="114"/>
      <c r="CZ5" s="114"/>
      <c r="DA5" s="114"/>
      <c r="DB5" s="114"/>
      <c r="DC5" s="114"/>
      <c r="DD5" s="114"/>
      <c r="DE5" s="114"/>
      <c r="DF5" s="114"/>
      <c r="DG5" s="114"/>
      <c r="DH5" s="114"/>
      <c r="DI5" s="114"/>
      <c r="DJ5" s="114"/>
      <c r="DK5" s="114"/>
      <c r="DL5" s="114"/>
      <c r="DM5" s="114"/>
      <c r="DN5" s="114"/>
      <c r="DO5" s="114"/>
      <c r="DP5" s="114"/>
      <c r="DQ5" s="114"/>
      <c r="DR5" s="114"/>
      <c r="DS5" s="114"/>
      <c r="DT5" s="114"/>
      <c r="DU5" s="114"/>
      <c r="DV5" s="114"/>
      <c r="DW5" s="114"/>
      <c r="DX5" s="114"/>
      <c r="DY5" s="114"/>
      <c r="DZ5" s="114"/>
      <c r="EA5" s="114"/>
      <c r="EB5" s="114"/>
      <c r="EC5" s="114"/>
      <c r="ED5" s="114"/>
      <c r="EE5" s="114"/>
      <c r="EF5" s="114"/>
      <c r="EG5" s="114"/>
      <c r="EH5" s="114"/>
      <c r="EI5" s="114"/>
      <c r="EJ5" s="114"/>
      <c r="EK5" s="114"/>
      <c r="EL5" s="114"/>
      <c r="EM5" s="114"/>
      <c r="EN5" s="114"/>
      <c r="EO5" s="114"/>
      <c r="EP5" s="114"/>
      <c r="EQ5" s="114"/>
      <c r="ER5" s="114"/>
      <c r="ES5" s="114"/>
      <c r="ET5" s="114"/>
      <c r="EU5" s="114"/>
      <c r="EV5" s="114"/>
      <c r="EW5" s="114"/>
      <c r="EX5" s="114"/>
      <c r="EY5" s="114"/>
      <c r="EZ5" s="114"/>
      <c r="FA5" s="114"/>
      <c r="FB5" s="114"/>
      <c r="FC5" s="114"/>
      <c r="FD5" s="114"/>
      <c r="FE5" s="114"/>
      <c r="FF5" s="114"/>
      <c r="FG5" s="114"/>
      <c r="FH5" s="114"/>
      <c r="FI5" s="114"/>
      <c r="FJ5" s="114"/>
      <c r="FK5" s="114"/>
      <c r="FL5" s="114"/>
      <c r="FM5" s="114"/>
      <c r="FN5" s="114"/>
      <c r="FO5" s="114"/>
      <c r="FP5" s="114"/>
      <c r="FQ5" s="114"/>
      <c r="FR5" s="114"/>
      <c r="FS5" s="114"/>
      <c r="FT5" s="114"/>
      <c r="FU5" s="114"/>
      <c r="FV5" s="114"/>
      <c r="FW5" s="114"/>
      <c r="FX5" s="114"/>
      <c r="FY5" s="114"/>
      <c r="FZ5" s="114"/>
      <c r="GA5" s="114"/>
      <c r="GB5" s="114"/>
      <c r="GC5" s="114"/>
      <c r="GD5" s="114"/>
      <c r="GE5" s="114"/>
      <c r="GF5" s="114"/>
      <c r="GG5" s="114"/>
      <c r="GH5" s="114"/>
      <c r="GI5" s="114"/>
      <c r="GJ5" s="114"/>
      <c r="GK5" s="114"/>
      <c r="GL5" s="114"/>
      <c r="GM5" s="114"/>
      <c r="GN5" s="114"/>
      <c r="GO5" s="114"/>
      <c r="GP5" s="114"/>
      <c r="GQ5" s="114"/>
      <c r="GR5" s="114"/>
      <c r="GS5" s="114"/>
      <c r="GT5" s="114"/>
      <c r="GU5" s="114"/>
      <c r="GV5" s="114"/>
      <c r="GW5" s="114"/>
      <c r="GX5" s="114"/>
      <c r="GY5" s="114"/>
      <c r="GZ5" s="114"/>
      <c r="HA5" s="114"/>
      <c r="HB5" s="114"/>
      <c r="HC5" s="114"/>
      <c r="HD5" s="114"/>
      <c r="HE5" s="114"/>
      <c r="HF5" s="114"/>
      <c r="HG5" s="114"/>
      <c r="HH5" s="114"/>
      <c r="HI5" s="114"/>
      <c r="HJ5" s="114"/>
      <c r="HK5" s="114"/>
      <c r="HL5" s="114"/>
      <c r="HM5" s="114"/>
      <c r="HN5" s="114"/>
      <c r="HO5" s="114"/>
      <c r="HP5" s="114"/>
      <c r="HQ5" s="114"/>
      <c r="HR5" s="114"/>
      <c r="HS5" s="114"/>
      <c r="HT5" s="114"/>
      <c r="HU5" s="114"/>
      <c r="HV5" s="114"/>
      <c r="HW5" s="114"/>
      <c r="HX5" s="114"/>
      <c r="HY5" s="114"/>
      <c r="HZ5" s="114"/>
      <c r="IA5" s="114"/>
      <c r="IB5" s="114"/>
      <c r="IC5" s="114"/>
      <c r="ID5" s="114"/>
      <c r="IE5" s="114"/>
      <c r="IF5" s="114"/>
      <c r="IG5" s="114"/>
      <c r="IH5" s="114"/>
      <c r="II5" s="114"/>
      <c r="IJ5" s="114"/>
      <c r="IK5" s="114"/>
      <c r="IL5" s="114"/>
      <c r="IM5" s="114"/>
      <c r="IN5" s="114"/>
      <c r="IO5" s="114"/>
      <c r="IP5" s="114"/>
      <c r="IQ5" s="114"/>
    </row>
    <row r="6" customHeight="1" spans="1:4">
      <c r="A6" s="200">
        <v>50101</v>
      </c>
      <c r="B6" s="78" t="s">
        <v>538</v>
      </c>
      <c r="C6" s="124">
        <f>VLOOKUP(A:A,'[1]L04'!$A$1:$F$65536,6,FALSE)</f>
        <v>191483</v>
      </c>
      <c r="D6" s="124">
        <f>VLOOKUP(A:A,'[1]L04'!$A$1:$C$65536,3,FALSE)</f>
        <v>233887</v>
      </c>
    </row>
    <row r="7" customHeight="1" spans="1:4">
      <c r="A7" s="200">
        <v>50102</v>
      </c>
      <c r="B7" s="78" t="s">
        <v>539</v>
      </c>
      <c r="C7" s="124">
        <f>VLOOKUP(A:A,'[1]L04'!$A$1:$F$65536,6,FALSE)</f>
        <v>643</v>
      </c>
      <c r="D7" s="124">
        <f>VLOOKUP(A:A,'[1]L04'!$A$1:$C$65536,3,FALSE)</f>
        <v>1242</v>
      </c>
    </row>
    <row r="8" customHeight="1" spans="1:4">
      <c r="A8" s="200">
        <v>50103</v>
      </c>
      <c r="B8" s="78" t="s">
        <v>540</v>
      </c>
      <c r="C8" s="124">
        <f>VLOOKUP(A:A,'[1]L04'!$A$1:$F$65536,6,FALSE)</f>
        <v>395</v>
      </c>
      <c r="D8" s="124">
        <f>VLOOKUP(A:A,'[1]L04'!$A$1:$C$65536,3,FALSE)</f>
        <v>618</v>
      </c>
    </row>
    <row r="9" customHeight="1" spans="1:4">
      <c r="A9" s="200">
        <v>50199</v>
      </c>
      <c r="B9" s="78" t="s">
        <v>541</v>
      </c>
      <c r="C9" s="124">
        <f>VLOOKUP(A:A,'[1]L04'!$A$1:$F$65536,6,FALSE)</f>
        <v>8502</v>
      </c>
      <c r="D9" s="124">
        <f>VLOOKUP(A:A,'[1]L04'!$A$1:$C$65536,3,FALSE)</f>
        <v>32755</v>
      </c>
    </row>
    <row r="10" s="190" customFormat="1" customHeight="1" spans="1:251">
      <c r="A10" s="80">
        <v>502</v>
      </c>
      <c r="B10" s="74" t="s">
        <v>542</v>
      </c>
      <c r="C10" s="199">
        <f>VLOOKUP(A:A,'[1]L04'!$A$1:$F$65536,6,FALSE)</f>
        <v>23989</v>
      </c>
      <c r="D10" s="199">
        <f>VLOOKUP(A:A,'[1]L04'!$A$1:$C$65536,3,FALSE)</f>
        <v>326337</v>
      </c>
      <c r="E10" s="114"/>
      <c r="F10" s="114"/>
      <c r="G10" s="114"/>
      <c r="H10" s="114"/>
      <c r="I10" s="114"/>
      <c r="J10" s="114"/>
      <c r="K10" s="114"/>
      <c r="L10" s="114"/>
      <c r="M10" s="114"/>
      <c r="N10" s="114"/>
      <c r="O10" s="114"/>
      <c r="P10" s="114"/>
      <c r="Q10" s="114"/>
      <c r="R10" s="114"/>
      <c r="S10" s="114"/>
      <c r="T10" s="114"/>
      <c r="U10" s="114"/>
      <c r="V10" s="114"/>
      <c r="W10" s="114"/>
      <c r="X10" s="114"/>
      <c r="Y10" s="114"/>
      <c r="Z10" s="114"/>
      <c r="AA10" s="114"/>
      <c r="AB10" s="114"/>
      <c r="AC10" s="114"/>
      <c r="AD10" s="114"/>
      <c r="AE10" s="114"/>
      <c r="AF10" s="114"/>
      <c r="AG10" s="114"/>
      <c r="AH10" s="114"/>
      <c r="AI10" s="114"/>
      <c r="AJ10" s="114"/>
      <c r="AK10" s="114"/>
      <c r="AL10" s="114"/>
      <c r="AM10" s="114"/>
      <c r="AN10" s="114"/>
      <c r="AO10" s="114"/>
      <c r="AP10" s="114"/>
      <c r="AQ10" s="114"/>
      <c r="AR10" s="114"/>
      <c r="AS10" s="114"/>
      <c r="AT10" s="114"/>
      <c r="AU10" s="114"/>
      <c r="AV10" s="114"/>
      <c r="AW10" s="114"/>
      <c r="AX10" s="114"/>
      <c r="AY10" s="114"/>
      <c r="AZ10" s="114"/>
      <c r="BA10" s="114"/>
      <c r="BB10" s="114"/>
      <c r="BC10" s="114"/>
      <c r="BD10" s="114"/>
      <c r="BE10" s="114"/>
      <c r="BF10" s="114"/>
      <c r="BG10" s="114"/>
      <c r="BH10" s="114"/>
      <c r="BI10" s="114"/>
      <c r="BJ10" s="114"/>
      <c r="BK10" s="114"/>
      <c r="BL10" s="114"/>
      <c r="BM10" s="114"/>
      <c r="BN10" s="114"/>
      <c r="BO10" s="114"/>
      <c r="BP10" s="114"/>
      <c r="BQ10" s="114"/>
      <c r="BR10" s="114"/>
      <c r="BS10" s="114"/>
      <c r="BT10" s="114"/>
      <c r="BU10" s="114"/>
      <c r="BV10" s="114"/>
      <c r="BW10" s="114"/>
      <c r="BX10" s="114"/>
      <c r="BY10" s="114"/>
      <c r="BZ10" s="114"/>
      <c r="CA10" s="114"/>
      <c r="CB10" s="114"/>
      <c r="CC10" s="114"/>
      <c r="CD10" s="114"/>
      <c r="CE10" s="114"/>
      <c r="CF10" s="114"/>
      <c r="CG10" s="114"/>
      <c r="CH10" s="114"/>
      <c r="CI10" s="114"/>
      <c r="CJ10" s="114"/>
      <c r="CK10" s="114"/>
      <c r="CL10" s="114"/>
      <c r="CM10" s="114"/>
      <c r="CN10" s="114"/>
      <c r="CO10" s="114"/>
      <c r="CP10" s="114"/>
      <c r="CQ10" s="114"/>
      <c r="CR10" s="114"/>
      <c r="CS10" s="114"/>
      <c r="CT10" s="114"/>
      <c r="CU10" s="114"/>
      <c r="CV10" s="114"/>
      <c r="CW10" s="114"/>
      <c r="CX10" s="114"/>
      <c r="CY10" s="114"/>
      <c r="CZ10" s="114"/>
      <c r="DA10" s="114"/>
      <c r="DB10" s="114"/>
      <c r="DC10" s="114"/>
      <c r="DD10" s="114"/>
      <c r="DE10" s="114"/>
      <c r="DF10" s="114"/>
      <c r="DG10" s="114"/>
      <c r="DH10" s="114"/>
      <c r="DI10" s="114"/>
      <c r="DJ10" s="114"/>
      <c r="DK10" s="114"/>
      <c r="DL10" s="114"/>
      <c r="DM10" s="114"/>
      <c r="DN10" s="114"/>
      <c r="DO10" s="114"/>
      <c r="DP10" s="114"/>
      <c r="DQ10" s="114"/>
      <c r="DR10" s="114"/>
      <c r="DS10" s="114"/>
      <c r="DT10" s="114"/>
      <c r="DU10" s="114"/>
      <c r="DV10" s="114"/>
      <c r="DW10" s="114"/>
      <c r="DX10" s="114"/>
      <c r="DY10" s="114"/>
      <c r="DZ10" s="114"/>
      <c r="EA10" s="114"/>
      <c r="EB10" s="114"/>
      <c r="EC10" s="114"/>
      <c r="ED10" s="114"/>
      <c r="EE10" s="114"/>
      <c r="EF10" s="114"/>
      <c r="EG10" s="114"/>
      <c r="EH10" s="114"/>
      <c r="EI10" s="114"/>
      <c r="EJ10" s="114"/>
      <c r="EK10" s="114"/>
      <c r="EL10" s="114"/>
      <c r="EM10" s="114"/>
      <c r="EN10" s="114"/>
      <c r="EO10" s="114"/>
      <c r="EP10" s="114"/>
      <c r="EQ10" s="114"/>
      <c r="ER10" s="114"/>
      <c r="ES10" s="114"/>
      <c r="ET10" s="114"/>
      <c r="EU10" s="114"/>
      <c r="EV10" s="114"/>
      <c r="EW10" s="114"/>
      <c r="EX10" s="114"/>
      <c r="EY10" s="114"/>
      <c r="EZ10" s="114"/>
      <c r="FA10" s="114"/>
      <c r="FB10" s="114"/>
      <c r="FC10" s="114"/>
      <c r="FD10" s="114"/>
      <c r="FE10" s="114"/>
      <c r="FF10" s="114"/>
      <c r="FG10" s="114"/>
      <c r="FH10" s="114"/>
      <c r="FI10" s="114"/>
      <c r="FJ10" s="114"/>
      <c r="FK10" s="114"/>
      <c r="FL10" s="114"/>
      <c r="FM10" s="114"/>
      <c r="FN10" s="114"/>
      <c r="FO10" s="114"/>
      <c r="FP10" s="114"/>
      <c r="FQ10" s="114"/>
      <c r="FR10" s="114"/>
      <c r="FS10" s="114"/>
      <c r="FT10" s="114"/>
      <c r="FU10" s="114"/>
      <c r="FV10" s="114"/>
      <c r="FW10" s="114"/>
      <c r="FX10" s="114"/>
      <c r="FY10" s="114"/>
      <c r="FZ10" s="114"/>
      <c r="GA10" s="114"/>
      <c r="GB10" s="114"/>
      <c r="GC10" s="114"/>
      <c r="GD10" s="114"/>
      <c r="GE10" s="114"/>
      <c r="GF10" s="114"/>
      <c r="GG10" s="114"/>
      <c r="GH10" s="114"/>
      <c r="GI10" s="114"/>
      <c r="GJ10" s="114"/>
      <c r="GK10" s="114"/>
      <c r="GL10" s="114"/>
      <c r="GM10" s="114"/>
      <c r="GN10" s="114"/>
      <c r="GO10" s="114"/>
      <c r="GP10" s="114"/>
      <c r="GQ10" s="114"/>
      <c r="GR10" s="114"/>
      <c r="GS10" s="114"/>
      <c r="GT10" s="114"/>
      <c r="GU10" s="114"/>
      <c r="GV10" s="114"/>
      <c r="GW10" s="114"/>
      <c r="GX10" s="114"/>
      <c r="GY10" s="114"/>
      <c r="GZ10" s="114"/>
      <c r="HA10" s="114"/>
      <c r="HB10" s="114"/>
      <c r="HC10" s="114"/>
      <c r="HD10" s="114"/>
      <c r="HE10" s="114"/>
      <c r="HF10" s="114"/>
      <c r="HG10" s="114"/>
      <c r="HH10" s="114"/>
      <c r="HI10" s="114"/>
      <c r="HJ10" s="114"/>
      <c r="HK10" s="114"/>
      <c r="HL10" s="114"/>
      <c r="HM10" s="114"/>
      <c r="HN10" s="114"/>
      <c r="HO10" s="114"/>
      <c r="HP10" s="114"/>
      <c r="HQ10" s="114"/>
      <c r="HR10" s="114"/>
      <c r="HS10" s="114"/>
      <c r="HT10" s="114"/>
      <c r="HU10" s="114"/>
      <c r="HV10" s="114"/>
      <c r="HW10" s="114"/>
      <c r="HX10" s="114"/>
      <c r="HY10" s="114"/>
      <c r="HZ10" s="114"/>
      <c r="IA10" s="114"/>
      <c r="IB10" s="114"/>
      <c r="IC10" s="114"/>
      <c r="ID10" s="114"/>
      <c r="IE10" s="114"/>
      <c r="IF10" s="114"/>
      <c r="IG10" s="114"/>
      <c r="IH10" s="114"/>
      <c r="II10" s="114"/>
      <c r="IJ10" s="114"/>
      <c r="IK10" s="114"/>
      <c r="IL10" s="114"/>
      <c r="IM10" s="114"/>
      <c r="IN10" s="114"/>
      <c r="IO10" s="114"/>
      <c r="IP10" s="114"/>
      <c r="IQ10" s="114"/>
    </row>
    <row r="11" customHeight="1" spans="1:4">
      <c r="A11" s="200">
        <v>50201</v>
      </c>
      <c r="B11" s="78" t="s">
        <v>543</v>
      </c>
      <c r="C11" s="124">
        <f>VLOOKUP(A:A,'[1]L04'!$A$1:$F$65536,6,FALSE)</f>
        <v>17019</v>
      </c>
      <c r="D11" s="124">
        <f>VLOOKUP(A:A,'[1]L04'!$A$1:$C$65536,3,FALSE)</f>
        <v>43055</v>
      </c>
    </row>
    <row r="12" customHeight="1" spans="1:4">
      <c r="A12" s="200">
        <v>50202</v>
      </c>
      <c r="B12" s="78" t="s">
        <v>544</v>
      </c>
      <c r="C12" s="124">
        <f>VLOOKUP(A:A,'[1]L04'!$A$1:$F$65536,6,FALSE)</f>
        <v>3</v>
      </c>
      <c r="D12" s="124">
        <f>VLOOKUP(A:A,'[1]L04'!$A$1:$C$65536,3,FALSE)</f>
        <v>117</v>
      </c>
    </row>
    <row r="13" customHeight="1" spans="1:4">
      <c r="A13" s="200">
        <v>50203</v>
      </c>
      <c r="B13" s="78" t="s">
        <v>545</v>
      </c>
      <c r="C13" s="124">
        <f>VLOOKUP(A:A,'[1]L04'!$A$1:$F$65536,6,FALSE)</f>
        <v>8</v>
      </c>
      <c r="D13" s="124">
        <f>VLOOKUP(A:A,'[1]L04'!$A$1:$C$65536,3,FALSE)</f>
        <v>642</v>
      </c>
    </row>
    <row r="14" customHeight="1" spans="1:4">
      <c r="A14" s="200">
        <v>50204</v>
      </c>
      <c r="B14" s="78" t="s">
        <v>546</v>
      </c>
      <c r="C14" s="124">
        <f>VLOOKUP(A:A,'[1]L04'!$A$1:$F$65536,6,FALSE)</f>
        <v>23</v>
      </c>
      <c r="D14" s="124">
        <f>VLOOKUP(A:A,'[1]L04'!$A$1:$C$65536,3,FALSE)</f>
        <v>4695</v>
      </c>
    </row>
    <row r="15" customHeight="1" spans="1:4">
      <c r="A15" s="200">
        <v>50205</v>
      </c>
      <c r="B15" s="78" t="s">
        <v>547</v>
      </c>
      <c r="C15" s="124">
        <f>VLOOKUP(A:A,'[1]L04'!$A$1:$F$65536,6,FALSE)</f>
        <v>1114</v>
      </c>
      <c r="D15" s="124">
        <f>VLOOKUP(A:A,'[1]L04'!$A$1:$C$65536,3,FALSE)</f>
        <v>219805</v>
      </c>
    </row>
    <row r="16" customHeight="1" spans="1:4">
      <c r="A16" s="200">
        <v>50206</v>
      </c>
      <c r="B16" s="78" t="s">
        <v>548</v>
      </c>
      <c r="C16" s="124">
        <f>VLOOKUP(A:A,'[1]L04'!$A$1:$F$65536,6,FALSE)</f>
        <v>2</v>
      </c>
      <c r="D16" s="124">
        <f>VLOOKUP(A:A,'[1]L04'!$A$1:$C$65536,3,FALSE)</f>
        <v>7</v>
      </c>
    </row>
    <row r="17" customHeight="1" spans="1:4">
      <c r="A17" s="200">
        <v>50207</v>
      </c>
      <c r="B17" s="78" t="s">
        <v>549</v>
      </c>
      <c r="C17" s="124">
        <f>VLOOKUP(A:A,'[1]L04'!$A$1:$F$65536,6,FALSE)</f>
        <v>0</v>
      </c>
      <c r="D17" s="124">
        <f>VLOOKUP(A:A,'[1]L04'!$A$1:$C$65536,3,FALSE)</f>
        <v>18</v>
      </c>
    </row>
    <row r="18" customHeight="1" spans="1:4">
      <c r="A18" s="200">
        <v>50208</v>
      </c>
      <c r="B18" s="78" t="s">
        <v>550</v>
      </c>
      <c r="C18" s="124">
        <f>VLOOKUP(A:A,'[1]L04'!$A$1:$F$65536,6,FALSE)</f>
        <v>2487</v>
      </c>
      <c r="D18" s="124">
        <f>VLOOKUP(A:A,'[1]L04'!$A$1:$C$65536,3,FALSE)</f>
        <v>2776</v>
      </c>
    </row>
    <row r="19" customHeight="1" spans="1:4">
      <c r="A19" s="200">
        <v>50209</v>
      </c>
      <c r="B19" s="78" t="s">
        <v>551</v>
      </c>
      <c r="C19" s="124">
        <f>VLOOKUP(A:A,'[1]L04'!$A$1:$F$65536,6,FALSE)</f>
        <v>1155</v>
      </c>
      <c r="D19" s="124">
        <f>VLOOKUP(A:A,'[1]L04'!$A$1:$C$65536,3,FALSE)</f>
        <v>5706</v>
      </c>
    </row>
    <row r="20" customHeight="1" spans="1:4">
      <c r="A20" s="200">
        <v>50299</v>
      </c>
      <c r="B20" s="78" t="s">
        <v>552</v>
      </c>
      <c r="C20" s="124">
        <f>VLOOKUP(A:A,'[1]L04'!$A$1:$F$65536,6,FALSE)</f>
        <v>2178</v>
      </c>
      <c r="D20" s="124">
        <f>VLOOKUP(A:A,'[1]L04'!$A$1:$C$65536,3,FALSE)</f>
        <v>49516</v>
      </c>
    </row>
    <row r="21" s="190" customFormat="1" customHeight="1" spans="1:251">
      <c r="A21" s="80">
        <v>503</v>
      </c>
      <c r="B21" s="74" t="s">
        <v>553</v>
      </c>
      <c r="C21" s="199">
        <f>VLOOKUP(A:A,'[1]L04'!$A$1:$F$65536,6,FALSE)</f>
        <v>1126</v>
      </c>
      <c r="D21" s="199">
        <f>VLOOKUP(A:A,'[1]L04'!$A$1:$C$65536,3,FALSE)</f>
        <v>19285</v>
      </c>
      <c r="E21" s="114"/>
      <c r="F21" s="114"/>
      <c r="G21" s="114"/>
      <c r="H21" s="114"/>
      <c r="I21" s="114"/>
      <c r="J21" s="114"/>
      <c r="K21" s="114"/>
      <c r="L21" s="114"/>
      <c r="M21" s="114"/>
      <c r="N21" s="114"/>
      <c r="O21" s="114"/>
      <c r="P21" s="114"/>
      <c r="Q21" s="114"/>
      <c r="R21" s="114"/>
      <c r="S21" s="114"/>
      <c r="T21" s="114"/>
      <c r="U21" s="114"/>
      <c r="V21" s="114"/>
      <c r="W21" s="114"/>
      <c r="X21" s="114"/>
      <c r="Y21" s="114"/>
      <c r="Z21" s="114"/>
      <c r="AA21" s="114"/>
      <c r="AB21" s="114"/>
      <c r="AC21" s="114"/>
      <c r="AD21" s="114"/>
      <c r="AE21" s="114"/>
      <c r="AF21" s="114"/>
      <c r="AG21" s="114"/>
      <c r="AH21" s="114"/>
      <c r="AI21" s="114"/>
      <c r="AJ21" s="114"/>
      <c r="AK21" s="114"/>
      <c r="AL21" s="114"/>
      <c r="AM21" s="114"/>
      <c r="AN21" s="114"/>
      <c r="AO21" s="114"/>
      <c r="AP21" s="114"/>
      <c r="AQ21" s="114"/>
      <c r="AR21" s="114"/>
      <c r="AS21" s="114"/>
      <c r="AT21" s="114"/>
      <c r="AU21" s="114"/>
      <c r="AV21" s="114"/>
      <c r="AW21" s="114"/>
      <c r="AX21" s="114"/>
      <c r="AY21" s="114"/>
      <c r="AZ21" s="114"/>
      <c r="BA21" s="114"/>
      <c r="BB21" s="114"/>
      <c r="BC21" s="114"/>
      <c r="BD21" s="114"/>
      <c r="BE21" s="114"/>
      <c r="BF21" s="114"/>
      <c r="BG21" s="114"/>
      <c r="BH21" s="114"/>
      <c r="BI21" s="114"/>
      <c r="BJ21" s="114"/>
      <c r="BK21" s="114"/>
      <c r="BL21" s="114"/>
      <c r="BM21" s="114"/>
      <c r="BN21" s="114"/>
      <c r="BO21" s="114"/>
      <c r="BP21" s="114"/>
      <c r="BQ21" s="114"/>
      <c r="BR21" s="114"/>
      <c r="BS21" s="114"/>
      <c r="BT21" s="114"/>
      <c r="BU21" s="114"/>
      <c r="BV21" s="114"/>
      <c r="BW21" s="114"/>
      <c r="BX21" s="114"/>
      <c r="BY21" s="114"/>
      <c r="BZ21" s="114"/>
      <c r="CA21" s="114"/>
      <c r="CB21" s="114"/>
      <c r="CC21" s="114"/>
      <c r="CD21" s="114"/>
      <c r="CE21" s="114"/>
      <c r="CF21" s="114"/>
      <c r="CG21" s="114"/>
      <c r="CH21" s="114"/>
      <c r="CI21" s="114"/>
      <c r="CJ21" s="114"/>
      <c r="CK21" s="114"/>
      <c r="CL21" s="114"/>
      <c r="CM21" s="114"/>
      <c r="CN21" s="114"/>
      <c r="CO21" s="114"/>
      <c r="CP21" s="114"/>
      <c r="CQ21" s="114"/>
      <c r="CR21" s="114"/>
      <c r="CS21" s="114"/>
      <c r="CT21" s="114"/>
      <c r="CU21" s="114"/>
      <c r="CV21" s="114"/>
      <c r="CW21" s="114"/>
      <c r="CX21" s="114"/>
      <c r="CY21" s="114"/>
      <c r="CZ21" s="114"/>
      <c r="DA21" s="114"/>
      <c r="DB21" s="114"/>
      <c r="DC21" s="114"/>
      <c r="DD21" s="114"/>
      <c r="DE21" s="114"/>
      <c r="DF21" s="114"/>
      <c r="DG21" s="114"/>
      <c r="DH21" s="114"/>
      <c r="DI21" s="114"/>
      <c r="DJ21" s="114"/>
      <c r="DK21" s="114"/>
      <c r="DL21" s="114"/>
      <c r="DM21" s="114"/>
      <c r="DN21" s="114"/>
      <c r="DO21" s="114"/>
      <c r="DP21" s="114"/>
      <c r="DQ21" s="114"/>
      <c r="DR21" s="114"/>
      <c r="DS21" s="114"/>
      <c r="DT21" s="114"/>
      <c r="DU21" s="114"/>
      <c r="DV21" s="114"/>
      <c r="DW21" s="114"/>
      <c r="DX21" s="114"/>
      <c r="DY21" s="114"/>
      <c r="DZ21" s="114"/>
      <c r="EA21" s="114"/>
      <c r="EB21" s="114"/>
      <c r="EC21" s="114"/>
      <c r="ED21" s="114"/>
      <c r="EE21" s="114"/>
      <c r="EF21" s="114"/>
      <c r="EG21" s="114"/>
      <c r="EH21" s="114"/>
      <c r="EI21" s="114"/>
      <c r="EJ21" s="114"/>
      <c r="EK21" s="114"/>
      <c r="EL21" s="114"/>
      <c r="EM21" s="114"/>
      <c r="EN21" s="114"/>
      <c r="EO21" s="114"/>
      <c r="EP21" s="114"/>
      <c r="EQ21" s="114"/>
      <c r="ER21" s="114"/>
      <c r="ES21" s="114"/>
      <c r="ET21" s="114"/>
      <c r="EU21" s="114"/>
      <c r="EV21" s="114"/>
      <c r="EW21" s="114"/>
      <c r="EX21" s="114"/>
      <c r="EY21" s="114"/>
      <c r="EZ21" s="114"/>
      <c r="FA21" s="114"/>
      <c r="FB21" s="114"/>
      <c r="FC21" s="114"/>
      <c r="FD21" s="114"/>
      <c r="FE21" s="114"/>
      <c r="FF21" s="114"/>
      <c r="FG21" s="114"/>
      <c r="FH21" s="114"/>
      <c r="FI21" s="114"/>
      <c r="FJ21" s="114"/>
      <c r="FK21" s="114"/>
      <c r="FL21" s="114"/>
      <c r="FM21" s="114"/>
      <c r="FN21" s="114"/>
      <c r="FO21" s="114"/>
      <c r="FP21" s="114"/>
      <c r="FQ21" s="114"/>
      <c r="FR21" s="114"/>
      <c r="FS21" s="114"/>
      <c r="FT21" s="114"/>
      <c r="FU21" s="114"/>
      <c r="FV21" s="114"/>
      <c r="FW21" s="114"/>
      <c r="FX21" s="114"/>
      <c r="FY21" s="114"/>
      <c r="FZ21" s="114"/>
      <c r="GA21" s="114"/>
      <c r="GB21" s="114"/>
      <c r="GC21" s="114"/>
      <c r="GD21" s="114"/>
      <c r="GE21" s="114"/>
      <c r="GF21" s="114"/>
      <c r="GG21" s="114"/>
      <c r="GH21" s="114"/>
      <c r="GI21" s="114"/>
      <c r="GJ21" s="114"/>
      <c r="GK21" s="114"/>
      <c r="GL21" s="114"/>
      <c r="GM21" s="114"/>
      <c r="GN21" s="114"/>
      <c r="GO21" s="114"/>
      <c r="GP21" s="114"/>
      <c r="GQ21" s="114"/>
      <c r="GR21" s="114"/>
      <c r="GS21" s="114"/>
      <c r="GT21" s="114"/>
      <c r="GU21" s="114"/>
      <c r="GV21" s="114"/>
      <c r="GW21" s="114"/>
      <c r="GX21" s="114"/>
      <c r="GY21" s="114"/>
      <c r="GZ21" s="114"/>
      <c r="HA21" s="114"/>
      <c r="HB21" s="114"/>
      <c r="HC21" s="114"/>
      <c r="HD21" s="114"/>
      <c r="HE21" s="114"/>
      <c r="HF21" s="114"/>
      <c r="HG21" s="114"/>
      <c r="HH21" s="114"/>
      <c r="HI21" s="114"/>
      <c r="HJ21" s="114"/>
      <c r="HK21" s="114"/>
      <c r="HL21" s="114"/>
      <c r="HM21" s="114"/>
      <c r="HN21" s="114"/>
      <c r="HO21" s="114"/>
      <c r="HP21" s="114"/>
      <c r="HQ21" s="114"/>
      <c r="HR21" s="114"/>
      <c r="HS21" s="114"/>
      <c r="HT21" s="114"/>
      <c r="HU21" s="114"/>
      <c r="HV21" s="114"/>
      <c r="HW21" s="114"/>
      <c r="HX21" s="114"/>
      <c r="HY21" s="114"/>
      <c r="HZ21" s="114"/>
      <c r="IA21" s="114"/>
      <c r="IB21" s="114"/>
      <c r="IC21" s="114"/>
      <c r="ID21" s="114"/>
      <c r="IE21" s="114"/>
      <c r="IF21" s="114"/>
      <c r="IG21" s="114"/>
      <c r="IH21" s="114"/>
      <c r="II21" s="114"/>
      <c r="IJ21" s="114"/>
      <c r="IK21" s="114"/>
      <c r="IL21" s="114"/>
      <c r="IM21" s="114"/>
      <c r="IN21" s="114"/>
      <c r="IO21" s="114"/>
      <c r="IP21" s="114"/>
      <c r="IQ21" s="114"/>
    </row>
    <row r="22" customHeight="1" spans="1:4">
      <c r="A22" s="200">
        <v>50301</v>
      </c>
      <c r="B22" s="78" t="s">
        <v>554</v>
      </c>
      <c r="C22" s="124">
        <f>VLOOKUP(A:A,'[1]L04'!$A$1:$F$65536,6,FALSE)</f>
        <v>0</v>
      </c>
      <c r="D22" s="124">
        <f>VLOOKUP(A:A,'[1]L04'!$A$1:$C$65536,3,FALSE)</f>
        <v>29</v>
      </c>
    </row>
    <row r="23" customHeight="1" spans="1:4">
      <c r="A23" s="200">
        <v>50302</v>
      </c>
      <c r="B23" s="78" t="s">
        <v>555</v>
      </c>
      <c r="C23" s="124">
        <f>VLOOKUP(A:A,'[1]L04'!$A$1:$F$65536,6,FALSE)</f>
        <v>0</v>
      </c>
      <c r="D23" s="124">
        <f>VLOOKUP(A:A,'[1]L04'!$A$1:$C$65536,3,FALSE)</f>
        <v>1576</v>
      </c>
    </row>
    <row r="24" customHeight="1" spans="1:4">
      <c r="A24" s="200">
        <v>50303</v>
      </c>
      <c r="B24" s="78" t="s">
        <v>556</v>
      </c>
      <c r="C24" s="124">
        <f>VLOOKUP(A:A,'[1]L04'!$A$1:$F$65536,6,FALSE)</f>
        <v>0</v>
      </c>
      <c r="D24" s="124">
        <f>VLOOKUP(A:A,'[1]L04'!$A$1:$C$65536,3,FALSE)</f>
        <v>565</v>
      </c>
    </row>
    <row r="25" customHeight="1" spans="1:4">
      <c r="A25" s="200">
        <v>50305</v>
      </c>
      <c r="B25" s="78" t="s">
        <v>557</v>
      </c>
      <c r="C25" s="124">
        <f>VLOOKUP(A:A,'[1]L04'!$A$1:$F$65536,6,FALSE)</f>
        <v>0</v>
      </c>
      <c r="D25" s="124">
        <f>VLOOKUP(A:A,'[1]L04'!$A$1:$C$65536,3,FALSE)</f>
        <v>5692</v>
      </c>
    </row>
    <row r="26" customHeight="1" spans="1:4">
      <c r="A26" s="200">
        <v>50306</v>
      </c>
      <c r="B26" s="78" t="s">
        <v>558</v>
      </c>
      <c r="C26" s="124">
        <f>VLOOKUP(A:A,'[1]L04'!$A$1:$F$65536,6,FALSE)</f>
        <v>1112</v>
      </c>
      <c r="D26" s="124">
        <f>VLOOKUP(A:A,'[1]L04'!$A$1:$C$65536,3,FALSE)</f>
        <v>10510</v>
      </c>
    </row>
    <row r="27" customHeight="1" spans="1:4">
      <c r="A27" s="200">
        <v>50307</v>
      </c>
      <c r="B27" s="78" t="s">
        <v>559</v>
      </c>
      <c r="C27" s="124">
        <f>VLOOKUP(A:A,'[1]L04'!$A$1:$F$65536,6,FALSE)</f>
        <v>0</v>
      </c>
      <c r="D27" s="124">
        <f>VLOOKUP(A:A,'[1]L04'!$A$1:$C$65536,3,FALSE)</f>
        <v>3</v>
      </c>
    </row>
    <row r="28" customHeight="1" spans="1:4">
      <c r="A28" s="200">
        <v>50399</v>
      </c>
      <c r="B28" s="78" t="s">
        <v>560</v>
      </c>
      <c r="C28" s="124">
        <f>VLOOKUP(A:A,'[1]L04'!$A$1:$F$65536,6,FALSE)</f>
        <v>14</v>
      </c>
      <c r="D28" s="124">
        <f>VLOOKUP(A:A,'[1]L04'!$A$1:$C$65536,3,FALSE)</f>
        <v>910</v>
      </c>
    </row>
    <row r="29" s="190" customFormat="1" customHeight="1" spans="1:251">
      <c r="A29" s="80">
        <v>504</v>
      </c>
      <c r="B29" s="74" t="s">
        <v>561</v>
      </c>
      <c r="C29" s="199">
        <f>VLOOKUP(A:A,'[1]L04'!$A$1:$F$65536,6,FALSE)</f>
        <v>0</v>
      </c>
      <c r="D29" s="199">
        <f>VLOOKUP(A:A,'[1]L04'!$A$1:$C$65536,3,FALSE)</f>
        <v>52669</v>
      </c>
      <c r="E29" s="114"/>
      <c r="F29" s="114"/>
      <c r="G29" s="114"/>
      <c r="H29" s="114"/>
      <c r="I29" s="114"/>
      <c r="J29" s="114"/>
      <c r="K29" s="114"/>
      <c r="L29" s="114"/>
      <c r="M29" s="114"/>
      <c r="N29" s="114"/>
      <c r="O29" s="114"/>
      <c r="P29" s="114"/>
      <c r="Q29" s="114"/>
      <c r="R29" s="114"/>
      <c r="S29" s="114"/>
      <c r="T29" s="114"/>
      <c r="U29" s="114"/>
      <c r="V29" s="114"/>
      <c r="W29" s="114"/>
      <c r="X29" s="114"/>
      <c r="Y29" s="114"/>
      <c r="Z29" s="114"/>
      <c r="AA29" s="114"/>
      <c r="AB29" s="114"/>
      <c r="AC29" s="114"/>
      <c r="AD29" s="114"/>
      <c r="AE29" s="114"/>
      <c r="AF29" s="114"/>
      <c r="AG29" s="114"/>
      <c r="AH29" s="114"/>
      <c r="AI29" s="114"/>
      <c r="AJ29" s="114"/>
      <c r="AK29" s="114"/>
      <c r="AL29" s="114"/>
      <c r="AM29" s="114"/>
      <c r="AN29" s="114"/>
      <c r="AO29" s="114"/>
      <c r="AP29" s="114"/>
      <c r="AQ29" s="114"/>
      <c r="AR29" s="114"/>
      <c r="AS29" s="114"/>
      <c r="AT29" s="114"/>
      <c r="AU29" s="114"/>
      <c r="AV29" s="114"/>
      <c r="AW29" s="114"/>
      <c r="AX29" s="114"/>
      <c r="AY29" s="114"/>
      <c r="AZ29" s="114"/>
      <c r="BA29" s="114"/>
      <c r="BB29" s="114"/>
      <c r="BC29" s="114"/>
      <c r="BD29" s="114"/>
      <c r="BE29" s="114"/>
      <c r="BF29" s="114"/>
      <c r="BG29" s="114"/>
      <c r="BH29" s="114"/>
      <c r="BI29" s="114"/>
      <c r="BJ29" s="114"/>
      <c r="BK29" s="114"/>
      <c r="BL29" s="114"/>
      <c r="BM29" s="114"/>
      <c r="BN29" s="114"/>
      <c r="BO29" s="114"/>
      <c r="BP29" s="114"/>
      <c r="BQ29" s="114"/>
      <c r="BR29" s="114"/>
      <c r="BS29" s="114"/>
      <c r="BT29" s="114"/>
      <c r="BU29" s="114"/>
      <c r="BV29" s="114"/>
      <c r="BW29" s="114"/>
      <c r="BX29" s="114"/>
      <c r="BY29" s="114"/>
      <c r="BZ29" s="114"/>
      <c r="CA29" s="114"/>
      <c r="CB29" s="114"/>
      <c r="CC29" s="114"/>
      <c r="CD29" s="114"/>
      <c r="CE29" s="114"/>
      <c r="CF29" s="114"/>
      <c r="CG29" s="114"/>
      <c r="CH29" s="114"/>
      <c r="CI29" s="114"/>
      <c r="CJ29" s="114"/>
      <c r="CK29" s="114"/>
      <c r="CL29" s="114"/>
      <c r="CM29" s="114"/>
      <c r="CN29" s="114"/>
      <c r="CO29" s="114"/>
      <c r="CP29" s="114"/>
      <c r="CQ29" s="114"/>
      <c r="CR29" s="114"/>
      <c r="CS29" s="114"/>
      <c r="CT29" s="114"/>
      <c r="CU29" s="114"/>
      <c r="CV29" s="114"/>
      <c r="CW29" s="114"/>
      <c r="CX29" s="114"/>
      <c r="CY29" s="114"/>
      <c r="CZ29" s="114"/>
      <c r="DA29" s="114"/>
      <c r="DB29" s="114"/>
      <c r="DC29" s="114"/>
      <c r="DD29" s="114"/>
      <c r="DE29" s="114"/>
      <c r="DF29" s="114"/>
      <c r="DG29" s="114"/>
      <c r="DH29" s="114"/>
      <c r="DI29" s="114"/>
      <c r="DJ29" s="114"/>
      <c r="DK29" s="114"/>
      <c r="DL29" s="114"/>
      <c r="DM29" s="114"/>
      <c r="DN29" s="114"/>
      <c r="DO29" s="114"/>
      <c r="DP29" s="114"/>
      <c r="DQ29" s="114"/>
      <c r="DR29" s="114"/>
      <c r="DS29" s="114"/>
      <c r="DT29" s="114"/>
      <c r="DU29" s="114"/>
      <c r="DV29" s="114"/>
      <c r="DW29" s="114"/>
      <c r="DX29" s="114"/>
      <c r="DY29" s="114"/>
      <c r="DZ29" s="114"/>
      <c r="EA29" s="114"/>
      <c r="EB29" s="114"/>
      <c r="EC29" s="114"/>
      <c r="ED29" s="114"/>
      <c r="EE29" s="114"/>
      <c r="EF29" s="114"/>
      <c r="EG29" s="114"/>
      <c r="EH29" s="114"/>
      <c r="EI29" s="114"/>
      <c r="EJ29" s="114"/>
      <c r="EK29" s="114"/>
      <c r="EL29" s="114"/>
      <c r="EM29" s="114"/>
      <c r="EN29" s="114"/>
      <c r="EO29" s="114"/>
      <c r="EP29" s="114"/>
      <c r="EQ29" s="114"/>
      <c r="ER29" s="114"/>
      <c r="ES29" s="114"/>
      <c r="ET29" s="114"/>
      <c r="EU29" s="114"/>
      <c r="EV29" s="114"/>
      <c r="EW29" s="114"/>
      <c r="EX29" s="114"/>
      <c r="EY29" s="114"/>
      <c r="EZ29" s="114"/>
      <c r="FA29" s="114"/>
      <c r="FB29" s="114"/>
      <c r="FC29" s="114"/>
      <c r="FD29" s="114"/>
      <c r="FE29" s="114"/>
      <c r="FF29" s="114"/>
      <c r="FG29" s="114"/>
      <c r="FH29" s="114"/>
      <c r="FI29" s="114"/>
      <c r="FJ29" s="114"/>
      <c r="FK29" s="114"/>
      <c r="FL29" s="114"/>
      <c r="FM29" s="114"/>
      <c r="FN29" s="114"/>
      <c r="FO29" s="114"/>
      <c r="FP29" s="114"/>
      <c r="FQ29" s="114"/>
      <c r="FR29" s="114"/>
      <c r="FS29" s="114"/>
      <c r="FT29" s="114"/>
      <c r="FU29" s="114"/>
      <c r="FV29" s="114"/>
      <c r="FW29" s="114"/>
      <c r="FX29" s="114"/>
      <c r="FY29" s="114"/>
      <c r="FZ29" s="114"/>
      <c r="GA29" s="114"/>
      <c r="GB29" s="114"/>
      <c r="GC29" s="114"/>
      <c r="GD29" s="114"/>
      <c r="GE29" s="114"/>
      <c r="GF29" s="114"/>
      <c r="GG29" s="114"/>
      <c r="GH29" s="114"/>
      <c r="GI29" s="114"/>
      <c r="GJ29" s="114"/>
      <c r="GK29" s="114"/>
      <c r="GL29" s="114"/>
      <c r="GM29" s="114"/>
      <c r="GN29" s="114"/>
      <c r="GO29" s="114"/>
      <c r="GP29" s="114"/>
      <c r="GQ29" s="114"/>
      <c r="GR29" s="114"/>
      <c r="GS29" s="114"/>
      <c r="GT29" s="114"/>
      <c r="GU29" s="114"/>
      <c r="GV29" s="114"/>
      <c r="GW29" s="114"/>
      <c r="GX29" s="114"/>
      <c r="GY29" s="114"/>
      <c r="GZ29" s="114"/>
      <c r="HA29" s="114"/>
      <c r="HB29" s="114"/>
      <c r="HC29" s="114"/>
      <c r="HD29" s="114"/>
      <c r="HE29" s="114"/>
      <c r="HF29" s="114"/>
      <c r="HG29" s="114"/>
      <c r="HH29" s="114"/>
      <c r="HI29" s="114"/>
      <c r="HJ29" s="114"/>
      <c r="HK29" s="114"/>
      <c r="HL29" s="114"/>
      <c r="HM29" s="114"/>
      <c r="HN29" s="114"/>
      <c r="HO29" s="114"/>
      <c r="HP29" s="114"/>
      <c r="HQ29" s="114"/>
      <c r="HR29" s="114"/>
      <c r="HS29" s="114"/>
      <c r="HT29" s="114"/>
      <c r="HU29" s="114"/>
      <c r="HV29" s="114"/>
      <c r="HW29" s="114"/>
      <c r="HX29" s="114"/>
      <c r="HY29" s="114"/>
      <c r="HZ29" s="114"/>
      <c r="IA29" s="114"/>
      <c r="IB29" s="114"/>
      <c r="IC29" s="114"/>
      <c r="ID29" s="114"/>
      <c r="IE29" s="114"/>
      <c r="IF29" s="114"/>
      <c r="IG29" s="114"/>
      <c r="IH29" s="114"/>
      <c r="II29" s="114"/>
      <c r="IJ29" s="114"/>
      <c r="IK29" s="114"/>
      <c r="IL29" s="114"/>
      <c r="IM29" s="114"/>
      <c r="IN29" s="114"/>
      <c r="IO29" s="114"/>
      <c r="IP29" s="114"/>
      <c r="IQ29" s="114"/>
    </row>
    <row r="30" customHeight="1" spans="1:4">
      <c r="A30" s="200">
        <v>50401</v>
      </c>
      <c r="B30" s="78" t="s">
        <v>554</v>
      </c>
      <c r="C30" s="124">
        <f>VLOOKUP(A:A,'[1]L04'!$A$1:$F$65536,6,FALSE)</f>
        <v>0</v>
      </c>
      <c r="D30" s="124">
        <f>VLOOKUP(A:A,'[1]L04'!$A$1:$C$65536,3,FALSE)</f>
        <v>472</v>
      </c>
    </row>
    <row r="31" customHeight="1" spans="1:4">
      <c r="A31" s="200">
        <v>50402</v>
      </c>
      <c r="B31" s="78" t="s">
        <v>555</v>
      </c>
      <c r="C31" s="124">
        <f>VLOOKUP(A:A,'[1]L04'!$A$1:$F$65536,6,FALSE)</f>
        <v>0</v>
      </c>
      <c r="D31" s="124">
        <f>VLOOKUP(A:A,'[1]L04'!$A$1:$C$65536,3,FALSE)</f>
        <v>18283</v>
      </c>
    </row>
    <row r="32" customHeight="1" spans="1:4">
      <c r="A32" s="200">
        <v>50403</v>
      </c>
      <c r="B32" s="78" t="s">
        <v>556</v>
      </c>
      <c r="C32" s="124">
        <f>VLOOKUP(A:A,'[1]L04'!$A$1:$F$65536,6,FALSE)</f>
        <v>0</v>
      </c>
      <c r="D32" s="124">
        <f>VLOOKUP(A:A,'[1]L04'!$A$1:$C$65536,3,FALSE)</f>
        <v>456</v>
      </c>
    </row>
    <row r="33" customHeight="1" spans="1:4">
      <c r="A33" s="200">
        <v>50404</v>
      </c>
      <c r="B33" s="78" t="s">
        <v>558</v>
      </c>
      <c r="C33" s="124">
        <f>VLOOKUP(A:A,'[1]L04'!$A$1:$F$65536,6,FALSE)</f>
        <v>0</v>
      </c>
      <c r="D33" s="124">
        <f>VLOOKUP(A:A,'[1]L04'!$A$1:$C$65536,3,FALSE)</f>
        <v>971</v>
      </c>
    </row>
    <row r="34" customHeight="1" spans="1:4">
      <c r="A34" s="200">
        <v>50405</v>
      </c>
      <c r="B34" s="78" t="s">
        <v>559</v>
      </c>
      <c r="C34" s="124">
        <f>VLOOKUP(A:A,'[1]L04'!$A$1:$F$65536,6,FALSE)</f>
        <v>0</v>
      </c>
      <c r="D34" s="124">
        <f>VLOOKUP(A:A,'[1]L04'!$A$1:$C$65536,3,FALSE)</f>
        <v>10977</v>
      </c>
    </row>
    <row r="35" customHeight="1" spans="1:4">
      <c r="A35" s="200">
        <v>50499</v>
      </c>
      <c r="B35" s="78" t="s">
        <v>560</v>
      </c>
      <c r="C35" s="124">
        <f>VLOOKUP(A:A,'[1]L04'!$A$1:$F$65536,6,FALSE)</f>
        <v>0</v>
      </c>
      <c r="D35" s="124">
        <f>VLOOKUP(A:A,'[1]L04'!$A$1:$C$65536,3,FALSE)</f>
        <v>21510</v>
      </c>
    </row>
    <row r="36" s="190" customFormat="1" customHeight="1" spans="1:251">
      <c r="A36" s="80">
        <v>505</v>
      </c>
      <c r="B36" s="74" t="s">
        <v>562</v>
      </c>
      <c r="C36" s="199">
        <f>VLOOKUP(A:A,'[1]L04'!$A$1:$F$65536,6,FALSE)</f>
        <v>263474</v>
      </c>
      <c r="D36" s="199">
        <f>VLOOKUP(A:A,'[1]L04'!$A$1:$C$65536,3,FALSE)</f>
        <v>590432</v>
      </c>
      <c r="E36" s="114"/>
      <c r="F36" s="114"/>
      <c r="G36" s="114"/>
      <c r="H36" s="114"/>
      <c r="I36" s="114"/>
      <c r="J36" s="114"/>
      <c r="K36" s="114"/>
      <c r="L36" s="114"/>
      <c r="M36" s="114"/>
      <c r="N36" s="114"/>
      <c r="O36" s="114"/>
      <c r="P36" s="114"/>
      <c r="Q36" s="114"/>
      <c r="R36" s="114"/>
      <c r="S36" s="114"/>
      <c r="T36" s="114"/>
      <c r="U36" s="114"/>
      <c r="V36" s="114"/>
      <c r="W36" s="114"/>
      <c r="X36" s="114"/>
      <c r="Y36" s="114"/>
      <c r="Z36" s="114"/>
      <c r="AA36" s="114"/>
      <c r="AB36" s="114"/>
      <c r="AC36" s="114"/>
      <c r="AD36" s="114"/>
      <c r="AE36" s="114"/>
      <c r="AF36" s="114"/>
      <c r="AG36" s="114"/>
      <c r="AH36" s="114"/>
      <c r="AI36" s="114"/>
      <c r="AJ36" s="114"/>
      <c r="AK36" s="114"/>
      <c r="AL36" s="114"/>
      <c r="AM36" s="114"/>
      <c r="AN36" s="114"/>
      <c r="AO36" s="114"/>
      <c r="AP36" s="114"/>
      <c r="AQ36" s="114"/>
      <c r="AR36" s="114"/>
      <c r="AS36" s="114"/>
      <c r="AT36" s="114"/>
      <c r="AU36" s="114"/>
      <c r="AV36" s="114"/>
      <c r="AW36" s="114"/>
      <c r="AX36" s="114"/>
      <c r="AY36" s="114"/>
      <c r="AZ36" s="114"/>
      <c r="BA36" s="114"/>
      <c r="BB36" s="114"/>
      <c r="BC36" s="114"/>
      <c r="BD36" s="114"/>
      <c r="BE36" s="114"/>
      <c r="BF36" s="114"/>
      <c r="BG36" s="114"/>
      <c r="BH36" s="114"/>
      <c r="BI36" s="114"/>
      <c r="BJ36" s="114"/>
      <c r="BK36" s="114"/>
      <c r="BL36" s="114"/>
      <c r="BM36" s="114"/>
      <c r="BN36" s="114"/>
      <c r="BO36" s="114"/>
      <c r="BP36" s="114"/>
      <c r="BQ36" s="114"/>
      <c r="BR36" s="114"/>
      <c r="BS36" s="114"/>
      <c r="BT36" s="114"/>
      <c r="BU36" s="114"/>
      <c r="BV36" s="114"/>
      <c r="BW36" s="114"/>
      <c r="BX36" s="114"/>
      <c r="BY36" s="114"/>
      <c r="BZ36" s="114"/>
      <c r="CA36" s="114"/>
      <c r="CB36" s="114"/>
      <c r="CC36" s="114"/>
      <c r="CD36" s="114"/>
      <c r="CE36" s="114"/>
      <c r="CF36" s="114"/>
      <c r="CG36" s="114"/>
      <c r="CH36" s="114"/>
      <c r="CI36" s="114"/>
      <c r="CJ36" s="114"/>
      <c r="CK36" s="114"/>
      <c r="CL36" s="114"/>
      <c r="CM36" s="114"/>
      <c r="CN36" s="114"/>
      <c r="CO36" s="114"/>
      <c r="CP36" s="114"/>
      <c r="CQ36" s="114"/>
      <c r="CR36" s="114"/>
      <c r="CS36" s="114"/>
      <c r="CT36" s="114"/>
      <c r="CU36" s="114"/>
      <c r="CV36" s="114"/>
      <c r="CW36" s="114"/>
      <c r="CX36" s="114"/>
      <c r="CY36" s="114"/>
      <c r="CZ36" s="114"/>
      <c r="DA36" s="114"/>
      <c r="DB36" s="114"/>
      <c r="DC36" s="114"/>
      <c r="DD36" s="114"/>
      <c r="DE36" s="114"/>
      <c r="DF36" s="114"/>
      <c r="DG36" s="114"/>
      <c r="DH36" s="114"/>
      <c r="DI36" s="114"/>
      <c r="DJ36" s="114"/>
      <c r="DK36" s="114"/>
      <c r="DL36" s="114"/>
      <c r="DM36" s="114"/>
      <c r="DN36" s="114"/>
      <c r="DO36" s="114"/>
      <c r="DP36" s="114"/>
      <c r="DQ36" s="114"/>
      <c r="DR36" s="114"/>
      <c r="DS36" s="114"/>
      <c r="DT36" s="114"/>
      <c r="DU36" s="114"/>
      <c r="DV36" s="114"/>
      <c r="DW36" s="114"/>
      <c r="DX36" s="114"/>
      <c r="DY36" s="114"/>
      <c r="DZ36" s="114"/>
      <c r="EA36" s="114"/>
      <c r="EB36" s="114"/>
      <c r="EC36" s="114"/>
      <c r="ED36" s="114"/>
      <c r="EE36" s="114"/>
      <c r="EF36" s="114"/>
      <c r="EG36" s="114"/>
      <c r="EH36" s="114"/>
      <c r="EI36" s="114"/>
      <c r="EJ36" s="114"/>
      <c r="EK36" s="114"/>
      <c r="EL36" s="114"/>
      <c r="EM36" s="114"/>
      <c r="EN36" s="114"/>
      <c r="EO36" s="114"/>
      <c r="EP36" s="114"/>
      <c r="EQ36" s="114"/>
      <c r="ER36" s="114"/>
      <c r="ES36" s="114"/>
      <c r="ET36" s="114"/>
      <c r="EU36" s="114"/>
      <c r="EV36" s="114"/>
      <c r="EW36" s="114"/>
      <c r="EX36" s="114"/>
      <c r="EY36" s="114"/>
      <c r="EZ36" s="114"/>
      <c r="FA36" s="114"/>
      <c r="FB36" s="114"/>
      <c r="FC36" s="114"/>
      <c r="FD36" s="114"/>
      <c r="FE36" s="114"/>
      <c r="FF36" s="114"/>
      <c r="FG36" s="114"/>
      <c r="FH36" s="114"/>
      <c r="FI36" s="114"/>
      <c r="FJ36" s="114"/>
      <c r="FK36" s="114"/>
      <c r="FL36" s="114"/>
      <c r="FM36" s="114"/>
      <c r="FN36" s="114"/>
      <c r="FO36" s="114"/>
      <c r="FP36" s="114"/>
      <c r="FQ36" s="114"/>
      <c r="FR36" s="114"/>
      <c r="FS36" s="114"/>
      <c r="FT36" s="114"/>
      <c r="FU36" s="114"/>
      <c r="FV36" s="114"/>
      <c r="FW36" s="114"/>
      <c r="FX36" s="114"/>
      <c r="FY36" s="114"/>
      <c r="FZ36" s="114"/>
      <c r="GA36" s="114"/>
      <c r="GB36" s="114"/>
      <c r="GC36" s="114"/>
      <c r="GD36" s="114"/>
      <c r="GE36" s="114"/>
      <c r="GF36" s="114"/>
      <c r="GG36" s="114"/>
      <c r="GH36" s="114"/>
      <c r="GI36" s="114"/>
      <c r="GJ36" s="114"/>
      <c r="GK36" s="114"/>
      <c r="GL36" s="114"/>
      <c r="GM36" s="114"/>
      <c r="GN36" s="114"/>
      <c r="GO36" s="114"/>
      <c r="GP36" s="114"/>
      <c r="GQ36" s="114"/>
      <c r="GR36" s="114"/>
      <c r="GS36" s="114"/>
      <c r="GT36" s="114"/>
      <c r="GU36" s="114"/>
      <c r="GV36" s="114"/>
      <c r="GW36" s="114"/>
      <c r="GX36" s="114"/>
      <c r="GY36" s="114"/>
      <c r="GZ36" s="114"/>
      <c r="HA36" s="114"/>
      <c r="HB36" s="114"/>
      <c r="HC36" s="114"/>
      <c r="HD36" s="114"/>
      <c r="HE36" s="114"/>
      <c r="HF36" s="114"/>
      <c r="HG36" s="114"/>
      <c r="HH36" s="114"/>
      <c r="HI36" s="114"/>
      <c r="HJ36" s="114"/>
      <c r="HK36" s="114"/>
      <c r="HL36" s="114"/>
      <c r="HM36" s="114"/>
      <c r="HN36" s="114"/>
      <c r="HO36" s="114"/>
      <c r="HP36" s="114"/>
      <c r="HQ36" s="114"/>
      <c r="HR36" s="114"/>
      <c r="HS36" s="114"/>
      <c r="HT36" s="114"/>
      <c r="HU36" s="114"/>
      <c r="HV36" s="114"/>
      <c r="HW36" s="114"/>
      <c r="HX36" s="114"/>
      <c r="HY36" s="114"/>
      <c r="HZ36" s="114"/>
      <c r="IA36" s="114"/>
      <c r="IB36" s="114"/>
      <c r="IC36" s="114"/>
      <c r="ID36" s="114"/>
      <c r="IE36" s="114"/>
      <c r="IF36" s="114"/>
      <c r="IG36" s="114"/>
      <c r="IH36" s="114"/>
      <c r="II36" s="114"/>
      <c r="IJ36" s="114"/>
      <c r="IK36" s="114"/>
      <c r="IL36" s="114"/>
      <c r="IM36" s="114"/>
      <c r="IN36" s="114"/>
      <c r="IO36" s="114"/>
      <c r="IP36" s="114"/>
      <c r="IQ36" s="114"/>
    </row>
    <row r="37" customHeight="1" spans="1:4">
      <c r="A37" s="200">
        <v>50501</v>
      </c>
      <c r="B37" s="78" t="s">
        <v>563</v>
      </c>
      <c r="C37" s="124">
        <f>VLOOKUP(A:A,'[1]L04'!$A$1:$F$65536,6,FALSE)</f>
        <v>243344</v>
      </c>
      <c r="D37" s="124">
        <f>VLOOKUP(A:A,'[1]L04'!$A$1:$C$65536,3,FALSE)</f>
        <v>387268</v>
      </c>
    </row>
    <row r="38" customHeight="1" spans="1:4">
      <c r="A38" s="200">
        <v>50502</v>
      </c>
      <c r="B38" s="78" t="s">
        <v>564</v>
      </c>
      <c r="C38" s="124">
        <f>VLOOKUP(A:A,'[1]L04'!$A$1:$F$65536,6,FALSE)</f>
        <v>20129</v>
      </c>
      <c r="D38" s="124">
        <f>VLOOKUP(A:A,'[1]L04'!$A$1:$C$65536,3,FALSE)</f>
        <v>203010</v>
      </c>
    </row>
    <row r="39" customHeight="1" spans="1:4">
      <c r="A39" s="200">
        <v>50599</v>
      </c>
      <c r="B39" s="78" t="s">
        <v>565</v>
      </c>
      <c r="C39" s="124">
        <f>VLOOKUP(A:A,'[1]L04'!$A$1:$F$65536,6,FALSE)</f>
        <v>1</v>
      </c>
      <c r="D39" s="124">
        <f>VLOOKUP(A:A,'[1]L04'!$A$1:$C$65536,3,FALSE)</f>
        <v>154</v>
      </c>
    </row>
    <row r="40" s="190" customFormat="1" customHeight="1" spans="1:251">
      <c r="A40" s="80">
        <v>506</v>
      </c>
      <c r="B40" s="74" t="s">
        <v>566</v>
      </c>
      <c r="C40" s="199">
        <f>VLOOKUP(A:A,'[1]L04'!$A$1:$F$65536,6,FALSE)</f>
        <v>1857</v>
      </c>
      <c r="D40" s="199">
        <f>VLOOKUP(A:A,'[1]L04'!$A$1:$C$65536,3,FALSE)</f>
        <v>300708</v>
      </c>
      <c r="E40" s="114"/>
      <c r="F40" s="114"/>
      <c r="G40" s="114"/>
      <c r="H40" s="114"/>
      <c r="I40" s="114"/>
      <c r="J40" s="114"/>
      <c r="K40" s="114"/>
      <c r="L40" s="114"/>
      <c r="M40" s="114"/>
      <c r="N40" s="114"/>
      <c r="O40" s="114"/>
      <c r="P40" s="114"/>
      <c r="Q40" s="114"/>
      <c r="R40" s="114"/>
      <c r="S40" s="114"/>
      <c r="T40" s="114"/>
      <c r="U40" s="114"/>
      <c r="V40" s="114"/>
      <c r="W40" s="114"/>
      <c r="X40" s="114"/>
      <c r="Y40" s="114"/>
      <c r="Z40" s="114"/>
      <c r="AA40" s="114"/>
      <c r="AB40" s="114"/>
      <c r="AC40" s="114"/>
      <c r="AD40" s="114"/>
      <c r="AE40" s="114"/>
      <c r="AF40" s="114"/>
      <c r="AG40" s="114"/>
      <c r="AH40" s="114"/>
      <c r="AI40" s="114"/>
      <c r="AJ40" s="114"/>
      <c r="AK40" s="114"/>
      <c r="AL40" s="114"/>
      <c r="AM40" s="114"/>
      <c r="AN40" s="114"/>
      <c r="AO40" s="114"/>
      <c r="AP40" s="114"/>
      <c r="AQ40" s="114"/>
      <c r="AR40" s="114"/>
      <c r="AS40" s="114"/>
      <c r="AT40" s="114"/>
      <c r="AU40" s="114"/>
      <c r="AV40" s="114"/>
      <c r="AW40" s="114"/>
      <c r="AX40" s="114"/>
      <c r="AY40" s="114"/>
      <c r="AZ40" s="114"/>
      <c r="BA40" s="114"/>
      <c r="BB40" s="114"/>
      <c r="BC40" s="114"/>
      <c r="BD40" s="114"/>
      <c r="BE40" s="114"/>
      <c r="BF40" s="114"/>
      <c r="BG40" s="114"/>
      <c r="BH40" s="114"/>
      <c r="BI40" s="114"/>
      <c r="BJ40" s="114"/>
      <c r="BK40" s="114"/>
      <c r="BL40" s="114"/>
      <c r="BM40" s="114"/>
      <c r="BN40" s="114"/>
      <c r="BO40" s="114"/>
      <c r="BP40" s="114"/>
      <c r="BQ40" s="114"/>
      <c r="BR40" s="114"/>
      <c r="BS40" s="114"/>
      <c r="BT40" s="114"/>
      <c r="BU40" s="114"/>
      <c r="BV40" s="114"/>
      <c r="BW40" s="114"/>
      <c r="BX40" s="114"/>
      <c r="BY40" s="114"/>
      <c r="BZ40" s="114"/>
      <c r="CA40" s="114"/>
      <c r="CB40" s="114"/>
      <c r="CC40" s="114"/>
      <c r="CD40" s="114"/>
      <c r="CE40" s="114"/>
      <c r="CF40" s="114"/>
      <c r="CG40" s="114"/>
      <c r="CH40" s="114"/>
      <c r="CI40" s="114"/>
      <c r="CJ40" s="114"/>
      <c r="CK40" s="114"/>
      <c r="CL40" s="114"/>
      <c r="CM40" s="114"/>
      <c r="CN40" s="114"/>
      <c r="CO40" s="114"/>
      <c r="CP40" s="114"/>
      <c r="CQ40" s="114"/>
      <c r="CR40" s="114"/>
      <c r="CS40" s="114"/>
      <c r="CT40" s="114"/>
      <c r="CU40" s="114"/>
      <c r="CV40" s="114"/>
      <c r="CW40" s="114"/>
      <c r="CX40" s="114"/>
      <c r="CY40" s="114"/>
      <c r="CZ40" s="114"/>
      <c r="DA40" s="114"/>
      <c r="DB40" s="114"/>
      <c r="DC40" s="114"/>
      <c r="DD40" s="114"/>
      <c r="DE40" s="114"/>
      <c r="DF40" s="114"/>
      <c r="DG40" s="114"/>
      <c r="DH40" s="114"/>
      <c r="DI40" s="114"/>
      <c r="DJ40" s="114"/>
      <c r="DK40" s="114"/>
      <c r="DL40" s="114"/>
      <c r="DM40" s="114"/>
      <c r="DN40" s="114"/>
      <c r="DO40" s="114"/>
      <c r="DP40" s="114"/>
      <c r="DQ40" s="114"/>
      <c r="DR40" s="114"/>
      <c r="DS40" s="114"/>
      <c r="DT40" s="114"/>
      <c r="DU40" s="114"/>
      <c r="DV40" s="114"/>
      <c r="DW40" s="114"/>
      <c r="DX40" s="114"/>
      <c r="DY40" s="114"/>
      <c r="DZ40" s="114"/>
      <c r="EA40" s="114"/>
      <c r="EB40" s="114"/>
      <c r="EC40" s="114"/>
      <c r="ED40" s="114"/>
      <c r="EE40" s="114"/>
      <c r="EF40" s="114"/>
      <c r="EG40" s="114"/>
      <c r="EH40" s="114"/>
      <c r="EI40" s="114"/>
      <c r="EJ40" s="114"/>
      <c r="EK40" s="114"/>
      <c r="EL40" s="114"/>
      <c r="EM40" s="114"/>
      <c r="EN40" s="114"/>
      <c r="EO40" s="114"/>
      <c r="EP40" s="114"/>
      <c r="EQ40" s="114"/>
      <c r="ER40" s="114"/>
      <c r="ES40" s="114"/>
      <c r="ET40" s="114"/>
      <c r="EU40" s="114"/>
      <c r="EV40" s="114"/>
      <c r="EW40" s="114"/>
      <c r="EX40" s="114"/>
      <c r="EY40" s="114"/>
      <c r="EZ40" s="114"/>
      <c r="FA40" s="114"/>
      <c r="FB40" s="114"/>
      <c r="FC40" s="114"/>
      <c r="FD40" s="114"/>
      <c r="FE40" s="114"/>
      <c r="FF40" s="114"/>
      <c r="FG40" s="114"/>
      <c r="FH40" s="114"/>
      <c r="FI40" s="114"/>
      <c r="FJ40" s="114"/>
      <c r="FK40" s="114"/>
      <c r="FL40" s="114"/>
      <c r="FM40" s="114"/>
      <c r="FN40" s="114"/>
      <c r="FO40" s="114"/>
      <c r="FP40" s="114"/>
      <c r="FQ40" s="114"/>
      <c r="FR40" s="114"/>
      <c r="FS40" s="114"/>
      <c r="FT40" s="114"/>
      <c r="FU40" s="114"/>
      <c r="FV40" s="114"/>
      <c r="FW40" s="114"/>
      <c r="FX40" s="114"/>
      <c r="FY40" s="114"/>
      <c r="FZ40" s="114"/>
      <c r="GA40" s="114"/>
      <c r="GB40" s="114"/>
      <c r="GC40" s="114"/>
      <c r="GD40" s="114"/>
      <c r="GE40" s="114"/>
      <c r="GF40" s="114"/>
      <c r="GG40" s="114"/>
      <c r="GH40" s="114"/>
      <c r="GI40" s="114"/>
      <c r="GJ40" s="114"/>
      <c r="GK40" s="114"/>
      <c r="GL40" s="114"/>
      <c r="GM40" s="114"/>
      <c r="GN40" s="114"/>
      <c r="GO40" s="114"/>
      <c r="GP40" s="114"/>
      <c r="GQ40" s="114"/>
      <c r="GR40" s="114"/>
      <c r="GS40" s="114"/>
      <c r="GT40" s="114"/>
      <c r="GU40" s="114"/>
      <c r="GV40" s="114"/>
      <c r="GW40" s="114"/>
      <c r="GX40" s="114"/>
      <c r="GY40" s="114"/>
      <c r="GZ40" s="114"/>
      <c r="HA40" s="114"/>
      <c r="HB40" s="114"/>
      <c r="HC40" s="114"/>
      <c r="HD40" s="114"/>
      <c r="HE40" s="114"/>
      <c r="HF40" s="114"/>
      <c r="HG40" s="114"/>
      <c r="HH40" s="114"/>
      <c r="HI40" s="114"/>
      <c r="HJ40" s="114"/>
      <c r="HK40" s="114"/>
      <c r="HL40" s="114"/>
      <c r="HM40" s="114"/>
      <c r="HN40" s="114"/>
      <c r="HO40" s="114"/>
      <c r="HP40" s="114"/>
      <c r="HQ40" s="114"/>
      <c r="HR40" s="114"/>
      <c r="HS40" s="114"/>
      <c r="HT40" s="114"/>
      <c r="HU40" s="114"/>
      <c r="HV40" s="114"/>
      <c r="HW40" s="114"/>
      <c r="HX40" s="114"/>
      <c r="HY40" s="114"/>
      <c r="HZ40" s="114"/>
      <c r="IA40" s="114"/>
      <c r="IB40" s="114"/>
      <c r="IC40" s="114"/>
      <c r="ID40" s="114"/>
      <c r="IE40" s="114"/>
      <c r="IF40" s="114"/>
      <c r="IG40" s="114"/>
      <c r="IH40" s="114"/>
      <c r="II40" s="114"/>
      <c r="IJ40" s="114"/>
      <c r="IK40" s="114"/>
      <c r="IL40" s="114"/>
      <c r="IM40" s="114"/>
      <c r="IN40" s="114"/>
      <c r="IO40" s="114"/>
      <c r="IP40" s="114"/>
      <c r="IQ40" s="114"/>
    </row>
    <row r="41" customHeight="1" spans="1:4">
      <c r="A41" s="200">
        <v>50601</v>
      </c>
      <c r="B41" s="78" t="s">
        <v>567</v>
      </c>
      <c r="C41" s="124">
        <f>VLOOKUP(A:A,'[1]L04'!$A$1:$F$65536,6,FALSE)</f>
        <v>1857</v>
      </c>
      <c r="D41" s="124">
        <f>VLOOKUP(A:A,'[1]L04'!$A$1:$C$65536,3,FALSE)</f>
        <v>155815</v>
      </c>
    </row>
    <row r="42" customHeight="1" spans="1:4">
      <c r="A42" s="200">
        <v>50602</v>
      </c>
      <c r="B42" s="78" t="s">
        <v>568</v>
      </c>
      <c r="C42" s="124">
        <f>VLOOKUP(A:A,'[1]L04'!$A$1:$F$65536,6,FALSE)</f>
        <v>0</v>
      </c>
      <c r="D42" s="124">
        <f>VLOOKUP(A:A,'[1]L04'!$A$1:$C$65536,3,FALSE)</f>
        <v>144893</v>
      </c>
    </row>
    <row r="43" s="190" customFormat="1" customHeight="1" spans="1:251">
      <c r="A43" s="80">
        <v>507</v>
      </c>
      <c r="B43" s="74" t="s">
        <v>569</v>
      </c>
      <c r="C43" s="199">
        <f>VLOOKUP(A:A,'[1]L04'!$A$1:$F$65536,6,FALSE)</f>
        <v>6</v>
      </c>
      <c r="D43" s="199">
        <f>VLOOKUP(A:A,'[1]L04'!$A$1:$C$65536,3,FALSE)</f>
        <v>124387</v>
      </c>
      <c r="E43" s="114"/>
      <c r="F43" s="114"/>
      <c r="G43" s="114"/>
      <c r="H43" s="114"/>
      <c r="I43" s="114"/>
      <c r="J43" s="114"/>
      <c r="K43" s="114"/>
      <c r="L43" s="114"/>
      <c r="M43" s="114"/>
      <c r="N43" s="114"/>
      <c r="O43" s="114"/>
      <c r="P43" s="114"/>
      <c r="Q43" s="114"/>
      <c r="R43" s="114"/>
      <c r="S43" s="114"/>
      <c r="T43" s="114"/>
      <c r="U43" s="114"/>
      <c r="V43" s="114"/>
      <c r="W43" s="114"/>
      <c r="X43" s="114"/>
      <c r="Y43" s="114"/>
      <c r="Z43" s="114"/>
      <c r="AA43" s="114"/>
      <c r="AB43" s="114"/>
      <c r="AC43" s="114"/>
      <c r="AD43" s="114"/>
      <c r="AE43" s="114"/>
      <c r="AF43" s="114"/>
      <c r="AG43" s="114"/>
      <c r="AH43" s="114"/>
      <c r="AI43" s="114"/>
      <c r="AJ43" s="114"/>
      <c r="AK43" s="114"/>
      <c r="AL43" s="114"/>
      <c r="AM43" s="114"/>
      <c r="AN43" s="114"/>
      <c r="AO43" s="114"/>
      <c r="AP43" s="114"/>
      <c r="AQ43" s="114"/>
      <c r="AR43" s="114"/>
      <c r="AS43" s="114"/>
      <c r="AT43" s="114"/>
      <c r="AU43" s="114"/>
      <c r="AV43" s="114"/>
      <c r="AW43" s="114"/>
      <c r="AX43" s="114"/>
      <c r="AY43" s="114"/>
      <c r="AZ43" s="114"/>
      <c r="BA43" s="114"/>
      <c r="BB43" s="114"/>
      <c r="BC43" s="114"/>
      <c r="BD43" s="114"/>
      <c r="BE43" s="114"/>
      <c r="BF43" s="114"/>
      <c r="BG43" s="114"/>
      <c r="BH43" s="114"/>
      <c r="BI43" s="114"/>
      <c r="BJ43" s="114"/>
      <c r="BK43" s="114"/>
      <c r="BL43" s="114"/>
      <c r="BM43" s="114"/>
      <c r="BN43" s="114"/>
      <c r="BO43" s="114"/>
      <c r="BP43" s="114"/>
      <c r="BQ43" s="114"/>
      <c r="BR43" s="114"/>
      <c r="BS43" s="114"/>
      <c r="BT43" s="114"/>
      <c r="BU43" s="114"/>
      <c r="BV43" s="114"/>
      <c r="BW43" s="114"/>
      <c r="BX43" s="114"/>
      <c r="BY43" s="114"/>
      <c r="BZ43" s="114"/>
      <c r="CA43" s="114"/>
      <c r="CB43" s="114"/>
      <c r="CC43" s="114"/>
      <c r="CD43" s="114"/>
      <c r="CE43" s="114"/>
      <c r="CF43" s="114"/>
      <c r="CG43" s="114"/>
      <c r="CH43" s="114"/>
      <c r="CI43" s="114"/>
      <c r="CJ43" s="114"/>
      <c r="CK43" s="114"/>
      <c r="CL43" s="114"/>
      <c r="CM43" s="114"/>
      <c r="CN43" s="114"/>
      <c r="CO43" s="114"/>
      <c r="CP43" s="114"/>
      <c r="CQ43" s="114"/>
      <c r="CR43" s="114"/>
      <c r="CS43" s="114"/>
      <c r="CT43" s="114"/>
      <c r="CU43" s="114"/>
      <c r="CV43" s="114"/>
      <c r="CW43" s="114"/>
      <c r="CX43" s="114"/>
      <c r="CY43" s="114"/>
      <c r="CZ43" s="114"/>
      <c r="DA43" s="114"/>
      <c r="DB43" s="114"/>
      <c r="DC43" s="114"/>
      <c r="DD43" s="114"/>
      <c r="DE43" s="114"/>
      <c r="DF43" s="114"/>
      <c r="DG43" s="114"/>
      <c r="DH43" s="114"/>
      <c r="DI43" s="114"/>
      <c r="DJ43" s="114"/>
      <c r="DK43" s="114"/>
      <c r="DL43" s="114"/>
      <c r="DM43" s="114"/>
      <c r="DN43" s="114"/>
      <c r="DO43" s="114"/>
      <c r="DP43" s="114"/>
      <c r="DQ43" s="114"/>
      <c r="DR43" s="114"/>
      <c r="DS43" s="114"/>
      <c r="DT43" s="114"/>
      <c r="DU43" s="114"/>
      <c r="DV43" s="114"/>
      <c r="DW43" s="114"/>
      <c r="DX43" s="114"/>
      <c r="DY43" s="114"/>
      <c r="DZ43" s="114"/>
      <c r="EA43" s="114"/>
      <c r="EB43" s="114"/>
      <c r="EC43" s="114"/>
      <c r="ED43" s="114"/>
      <c r="EE43" s="114"/>
      <c r="EF43" s="114"/>
      <c r="EG43" s="114"/>
      <c r="EH43" s="114"/>
      <c r="EI43" s="114"/>
      <c r="EJ43" s="114"/>
      <c r="EK43" s="114"/>
      <c r="EL43" s="114"/>
      <c r="EM43" s="114"/>
      <c r="EN43" s="114"/>
      <c r="EO43" s="114"/>
      <c r="EP43" s="114"/>
      <c r="EQ43" s="114"/>
      <c r="ER43" s="114"/>
      <c r="ES43" s="114"/>
      <c r="ET43" s="114"/>
      <c r="EU43" s="114"/>
      <c r="EV43" s="114"/>
      <c r="EW43" s="114"/>
      <c r="EX43" s="114"/>
      <c r="EY43" s="114"/>
      <c r="EZ43" s="114"/>
      <c r="FA43" s="114"/>
      <c r="FB43" s="114"/>
      <c r="FC43" s="114"/>
      <c r="FD43" s="114"/>
      <c r="FE43" s="114"/>
      <c r="FF43" s="114"/>
      <c r="FG43" s="114"/>
      <c r="FH43" s="114"/>
      <c r="FI43" s="114"/>
      <c r="FJ43" s="114"/>
      <c r="FK43" s="114"/>
      <c r="FL43" s="114"/>
      <c r="FM43" s="114"/>
      <c r="FN43" s="114"/>
      <c r="FO43" s="114"/>
      <c r="FP43" s="114"/>
      <c r="FQ43" s="114"/>
      <c r="FR43" s="114"/>
      <c r="FS43" s="114"/>
      <c r="FT43" s="114"/>
      <c r="FU43" s="114"/>
      <c r="FV43" s="114"/>
      <c r="FW43" s="114"/>
      <c r="FX43" s="114"/>
      <c r="FY43" s="114"/>
      <c r="FZ43" s="114"/>
      <c r="GA43" s="114"/>
      <c r="GB43" s="114"/>
      <c r="GC43" s="114"/>
      <c r="GD43" s="114"/>
      <c r="GE43" s="114"/>
      <c r="GF43" s="114"/>
      <c r="GG43" s="114"/>
      <c r="GH43" s="114"/>
      <c r="GI43" s="114"/>
      <c r="GJ43" s="114"/>
      <c r="GK43" s="114"/>
      <c r="GL43" s="114"/>
      <c r="GM43" s="114"/>
      <c r="GN43" s="114"/>
      <c r="GO43" s="114"/>
      <c r="GP43" s="114"/>
      <c r="GQ43" s="114"/>
      <c r="GR43" s="114"/>
      <c r="GS43" s="114"/>
      <c r="GT43" s="114"/>
      <c r="GU43" s="114"/>
      <c r="GV43" s="114"/>
      <c r="GW43" s="114"/>
      <c r="GX43" s="114"/>
      <c r="GY43" s="114"/>
      <c r="GZ43" s="114"/>
      <c r="HA43" s="114"/>
      <c r="HB43" s="114"/>
      <c r="HC43" s="114"/>
      <c r="HD43" s="114"/>
      <c r="HE43" s="114"/>
      <c r="HF43" s="114"/>
      <c r="HG43" s="114"/>
      <c r="HH43" s="114"/>
      <c r="HI43" s="114"/>
      <c r="HJ43" s="114"/>
      <c r="HK43" s="114"/>
      <c r="HL43" s="114"/>
      <c r="HM43" s="114"/>
      <c r="HN43" s="114"/>
      <c r="HO43" s="114"/>
      <c r="HP43" s="114"/>
      <c r="HQ43" s="114"/>
      <c r="HR43" s="114"/>
      <c r="HS43" s="114"/>
      <c r="HT43" s="114"/>
      <c r="HU43" s="114"/>
      <c r="HV43" s="114"/>
      <c r="HW43" s="114"/>
      <c r="HX43" s="114"/>
      <c r="HY43" s="114"/>
      <c r="HZ43" s="114"/>
      <c r="IA43" s="114"/>
      <c r="IB43" s="114"/>
      <c r="IC43" s="114"/>
      <c r="ID43" s="114"/>
      <c r="IE43" s="114"/>
      <c r="IF43" s="114"/>
      <c r="IG43" s="114"/>
      <c r="IH43" s="114"/>
      <c r="II43" s="114"/>
      <c r="IJ43" s="114"/>
      <c r="IK43" s="114"/>
      <c r="IL43" s="114"/>
      <c r="IM43" s="114"/>
      <c r="IN43" s="114"/>
      <c r="IO43" s="114"/>
      <c r="IP43" s="114"/>
      <c r="IQ43" s="114"/>
    </row>
    <row r="44" customHeight="1" spans="1:4">
      <c r="A44" s="200">
        <v>50701</v>
      </c>
      <c r="B44" s="78" t="s">
        <v>570</v>
      </c>
      <c r="C44" s="124">
        <f>VLOOKUP(A:A,'[1]L04'!$A$1:$F$65536,6,FALSE)</f>
        <v>0</v>
      </c>
      <c r="D44" s="124">
        <f>VLOOKUP(A:A,'[1]L04'!$A$1:$C$65536,3,FALSE)</f>
        <v>0</v>
      </c>
    </row>
    <row r="45" customHeight="1" spans="1:4">
      <c r="A45" s="200">
        <v>50702</v>
      </c>
      <c r="B45" s="78" t="s">
        <v>571</v>
      </c>
      <c r="C45" s="124">
        <f>VLOOKUP(A:A,'[1]L04'!$A$1:$F$65536,6,FALSE)</f>
        <v>0</v>
      </c>
      <c r="D45" s="124">
        <f>VLOOKUP(A:A,'[1]L04'!$A$1:$C$65536,3,FALSE)</f>
        <v>0</v>
      </c>
    </row>
    <row r="46" customHeight="1" spans="1:4">
      <c r="A46" s="200">
        <v>50799</v>
      </c>
      <c r="B46" s="78" t="s">
        <v>572</v>
      </c>
      <c r="C46" s="124">
        <f>VLOOKUP(A:A,'[1]L04'!$A$1:$F$65536,6,FALSE)</f>
        <v>6</v>
      </c>
      <c r="D46" s="124">
        <f>VLOOKUP(A:A,'[1]L04'!$A$1:$C$65536,3,FALSE)</f>
        <v>124387</v>
      </c>
    </row>
    <row r="47" s="190" customFormat="1" customHeight="1" spans="1:251">
      <c r="A47" s="80">
        <v>508</v>
      </c>
      <c r="B47" s="74" t="s">
        <v>573</v>
      </c>
      <c r="C47" s="199">
        <f>VLOOKUP(A:A,'[1]L04'!$A$1:$F$65536,6,FALSE)</f>
        <v>0</v>
      </c>
      <c r="D47" s="199">
        <f>VLOOKUP(A:A,'[1]L04'!$A$1:$C$65536,3,FALSE)</f>
        <v>70021</v>
      </c>
      <c r="E47" s="114"/>
      <c r="F47" s="114"/>
      <c r="G47" s="114"/>
      <c r="H47" s="114"/>
      <c r="I47" s="114"/>
      <c r="J47" s="114"/>
      <c r="K47" s="114"/>
      <c r="L47" s="114"/>
      <c r="M47" s="114"/>
      <c r="N47" s="114"/>
      <c r="O47" s="114"/>
      <c r="P47" s="114"/>
      <c r="Q47" s="114"/>
      <c r="R47" s="114"/>
      <c r="S47" s="114"/>
      <c r="T47" s="114"/>
      <c r="U47" s="114"/>
      <c r="V47" s="114"/>
      <c r="W47" s="114"/>
      <c r="X47" s="114"/>
      <c r="Y47" s="114"/>
      <c r="Z47" s="114"/>
      <c r="AA47" s="114"/>
      <c r="AB47" s="114"/>
      <c r="AC47" s="114"/>
      <c r="AD47" s="114"/>
      <c r="AE47" s="114"/>
      <c r="AF47" s="114"/>
      <c r="AG47" s="114"/>
      <c r="AH47" s="114"/>
      <c r="AI47" s="114"/>
      <c r="AJ47" s="114"/>
      <c r="AK47" s="114"/>
      <c r="AL47" s="114"/>
      <c r="AM47" s="114"/>
      <c r="AN47" s="114"/>
      <c r="AO47" s="114"/>
      <c r="AP47" s="114"/>
      <c r="AQ47" s="114"/>
      <c r="AR47" s="114"/>
      <c r="AS47" s="114"/>
      <c r="AT47" s="114"/>
      <c r="AU47" s="114"/>
      <c r="AV47" s="114"/>
      <c r="AW47" s="114"/>
      <c r="AX47" s="114"/>
      <c r="AY47" s="114"/>
      <c r="AZ47" s="114"/>
      <c r="BA47" s="114"/>
      <c r="BB47" s="114"/>
      <c r="BC47" s="114"/>
      <c r="BD47" s="114"/>
      <c r="BE47" s="114"/>
      <c r="BF47" s="114"/>
      <c r="BG47" s="114"/>
      <c r="BH47" s="114"/>
      <c r="BI47" s="114"/>
      <c r="BJ47" s="114"/>
      <c r="BK47" s="114"/>
      <c r="BL47" s="114"/>
      <c r="BM47" s="114"/>
      <c r="BN47" s="114"/>
      <c r="BO47" s="114"/>
      <c r="BP47" s="114"/>
      <c r="BQ47" s="114"/>
      <c r="BR47" s="114"/>
      <c r="BS47" s="114"/>
      <c r="BT47" s="114"/>
      <c r="BU47" s="114"/>
      <c r="BV47" s="114"/>
      <c r="BW47" s="114"/>
      <c r="BX47" s="114"/>
      <c r="BY47" s="114"/>
      <c r="BZ47" s="114"/>
      <c r="CA47" s="114"/>
      <c r="CB47" s="114"/>
      <c r="CC47" s="114"/>
      <c r="CD47" s="114"/>
      <c r="CE47" s="114"/>
      <c r="CF47" s="114"/>
      <c r="CG47" s="114"/>
      <c r="CH47" s="114"/>
      <c r="CI47" s="114"/>
      <c r="CJ47" s="114"/>
      <c r="CK47" s="114"/>
      <c r="CL47" s="114"/>
      <c r="CM47" s="114"/>
      <c r="CN47" s="114"/>
      <c r="CO47" s="114"/>
      <c r="CP47" s="114"/>
      <c r="CQ47" s="114"/>
      <c r="CR47" s="114"/>
      <c r="CS47" s="114"/>
      <c r="CT47" s="114"/>
      <c r="CU47" s="114"/>
      <c r="CV47" s="114"/>
      <c r="CW47" s="114"/>
      <c r="CX47" s="114"/>
      <c r="CY47" s="114"/>
      <c r="CZ47" s="114"/>
      <c r="DA47" s="114"/>
      <c r="DB47" s="114"/>
      <c r="DC47" s="114"/>
      <c r="DD47" s="114"/>
      <c r="DE47" s="114"/>
      <c r="DF47" s="114"/>
      <c r="DG47" s="114"/>
      <c r="DH47" s="114"/>
      <c r="DI47" s="114"/>
      <c r="DJ47" s="114"/>
      <c r="DK47" s="114"/>
      <c r="DL47" s="114"/>
      <c r="DM47" s="114"/>
      <c r="DN47" s="114"/>
      <c r="DO47" s="114"/>
      <c r="DP47" s="114"/>
      <c r="DQ47" s="114"/>
      <c r="DR47" s="114"/>
      <c r="DS47" s="114"/>
      <c r="DT47" s="114"/>
      <c r="DU47" s="114"/>
      <c r="DV47" s="114"/>
      <c r="DW47" s="114"/>
      <c r="DX47" s="114"/>
      <c r="DY47" s="114"/>
      <c r="DZ47" s="114"/>
      <c r="EA47" s="114"/>
      <c r="EB47" s="114"/>
      <c r="EC47" s="114"/>
      <c r="ED47" s="114"/>
      <c r="EE47" s="114"/>
      <c r="EF47" s="114"/>
      <c r="EG47" s="114"/>
      <c r="EH47" s="114"/>
      <c r="EI47" s="114"/>
      <c r="EJ47" s="114"/>
      <c r="EK47" s="114"/>
      <c r="EL47" s="114"/>
      <c r="EM47" s="114"/>
      <c r="EN47" s="114"/>
      <c r="EO47" s="114"/>
      <c r="EP47" s="114"/>
      <c r="EQ47" s="114"/>
      <c r="ER47" s="114"/>
      <c r="ES47" s="114"/>
      <c r="ET47" s="114"/>
      <c r="EU47" s="114"/>
      <c r="EV47" s="114"/>
      <c r="EW47" s="114"/>
      <c r="EX47" s="114"/>
      <c r="EY47" s="114"/>
      <c r="EZ47" s="114"/>
      <c r="FA47" s="114"/>
      <c r="FB47" s="114"/>
      <c r="FC47" s="114"/>
      <c r="FD47" s="114"/>
      <c r="FE47" s="114"/>
      <c r="FF47" s="114"/>
      <c r="FG47" s="114"/>
      <c r="FH47" s="114"/>
      <c r="FI47" s="114"/>
      <c r="FJ47" s="114"/>
      <c r="FK47" s="114"/>
      <c r="FL47" s="114"/>
      <c r="FM47" s="114"/>
      <c r="FN47" s="114"/>
      <c r="FO47" s="114"/>
      <c r="FP47" s="114"/>
      <c r="FQ47" s="114"/>
      <c r="FR47" s="114"/>
      <c r="FS47" s="114"/>
      <c r="FT47" s="114"/>
      <c r="FU47" s="114"/>
      <c r="FV47" s="114"/>
      <c r="FW47" s="114"/>
      <c r="FX47" s="114"/>
      <c r="FY47" s="114"/>
      <c r="FZ47" s="114"/>
      <c r="GA47" s="114"/>
      <c r="GB47" s="114"/>
      <c r="GC47" s="114"/>
      <c r="GD47" s="114"/>
      <c r="GE47" s="114"/>
      <c r="GF47" s="114"/>
      <c r="GG47" s="114"/>
      <c r="GH47" s="114"/>
      <c r="GI47" s="114"/>
      <c r="GJ47" s="114"/>
      <c r="GK47" s="114"/>
      <c r="GL47" s="114"/>
      <c r="GM47" s="114"/>
      <c r="GN47" s="114"/>
      <c r="GO47" s="114"/>
      <c r="GP47" s="114"/>
      <c r="GQ47" s="114"/>
      <c r="GR47" s="114"/>
      <c r="GS47" s="114"/>
      <c r="GT47" s="114"/>
      <c r="GU47" s="114"/>
      <c r="GV47" s="114"/>
      <c r="GW47" s="114"/>
      <c r="GX47" s="114"/>
      <c r="GY47" s="114"/>
      <c r="GZ47" s="114"/>
      <c r="HA47" s="114"/>
      <c r="HB47" s="114"/>
      <c r="HC47" s="114"/>
      <c r="HD47" s="114"/>
      <c r="HE47" s="114"/>
      <c r="HF47" s="114"/>
      <c r="HG47" s="114"/>
      <c r="HH47" s="114"/>
      <c r="HI47" s="114"/>
      <c r="HJ47" s="114"/>
      <c r="HK47" s="114"/>
      <c r="HL47" s="114"/>
      <c r="HM47" s="114"/>
      <c r="HN47" s="114"/>
      <c r="HO47" s="114"/>
      <c r="HP47" s="114"/>
      <c r="HQ47" s="114"/>
      <c r="HR47" s="114"/>
      <c r="HS47" s="114"/>
      <c r="HT47" s="114"/>
      <c r="HU47" s="114"/>
      <c r="HV47" s="114"/>
      <c r="HW47" s="114"/>
      <c r="HX47" s="114"/>
      <c r="HY47" s="114"/>
      <c r="HZ47" s="114"/>
      <c r="IA47" s="114"/>
      <c r="IB47" s="114"/>
      <c r="IC47" s="114"/>
      <c r="ID47" s="114"/>
      <c r="IE47" s="114"/>
      <c r="IF47" s="114"/>
      <c r="IG47" s="114"/>
      <c r="IH47" s="114"/>
      <c r="II47" s="114"/>
      <c r="IJ47" s="114"/>
      <c r="IK47" s="114"/>
      <c r="IL47" s="114"/>
      <c r="IM47" s="114"/>
      <c r="IN47" s="114"/>
      <c r="IO47" s="114"/>
      <c r="IP47" s="114"/>
      <c r="IQ47" s="114"/>
    </row>
    <row r="48" customHeight="1" spans="1:4">
      <c r="A48" s="200">
        <v>50801</v>
      </c>
      <c r="B48" s="78" t="s">
        <v>574</v>
      </c>
      <c r="C48" s="124">
        <f>VLOOKUP(A:A,'[1]L04'!$A$1:$F$65536,6,FALSE)</f>
        <v>0</v>
      </c>
      <c r="D48" s="124">
        <f>VLOOKUP(A:A,'[1]L04'!$A$1:$C$65536,3,FALSE)</f>
        <v>70000</v>
      </c>
    </row>
    <row r="49" customHeight="1" spans="1:4">
      <c r="A49" s="200">
        <v>50802</v>
      </c>
      <c r="B49" s="78" t="s">
        <v>575</v>
      </c>
      <c r="C49" s="124">
        <f>VLOOKUP(A:A,'[1]L04'!$A$1:$F$65536,6,FALSE)</f>
        <v>0</v>
      </c>
      <c r="D49" s="124">
        <f>VLOOKUP(A:A,'[1]L04'!$A$1:$C$65536,3,FALSE)</f>
        <v>21</v>
      </c>
    </row>
    <row r="50" s="190" customFormat="1" customHeight="1" spans="1:251">
      <c r="A50" s="80">
        <v>509</v>
      </c>
      <c r="B50" s="74" t="s">
        <v>576</v>
      </c>
      <c r="C50" s="199">
        <f>VLOOKUP(A:A,'[1]L04'!$A$1:$F$65536,6,FALSE)</f>
        <v>-111326</v>
      </c>
      <c r="D50" s="199">
        <f>VLOOKUP(A:A,'[1]L04'!$A$1:$C$65536,3,FALSE)</f>
        <v>-20226</v>
      </c>
      <c r="E50" s="114"/>
      <c r="F50" s="114"/>
      <c r="G50" s="114"/>
      <c r="H50" s="114"/>
      <c r="I50" s="114"/>
      <c r="J50" s="114"/>
      <c r="K50" s="114"/>
      <c r="L50" s="114"/>
      <c r="M50" s="114"/>
      <c r="N50" s="114"/>
      <c r="O50" s="114"/>
      <c r="P50" s="114"/>
      <c r="Q50" s="114"/>
      <c r="R50" s="114"/>
      <c r="S50" s="114"/>
      <c r="T50" s="114"/>
      <c r="U50" s="114"/>
      <c r="V50" s="114"/>
      <c r="W50" s="114"/>
      <c r="X50" s="114"/>
      <c r="Y50" s="114"/>
      <c r="Z50" s="114"/>
      <c r="AA50" s="114"/>
      <c r="AB50" s="114"/>
      <c r="AC50" s="114"/>
      <c r="AD50" s="114"/>
      <c r="AE50" s="114"/>
      <c r="AF50" s="114"/>
      <c r="AG50" s="114"/>
      <c r="AH50" s="114"/>
      <c r="AI50" s="114"/>
      <c r="AJ50" s="114"/>
      <c r="AK50" s="114"/>
      <c r="AL50" s="114"/>
      <c r="AM50" s="114"/>
      <c r="AN50" s="114"/>
      <c r="AO50" s="114"/>
      <c r="AP50" s="114"/>
      <c r="AQ50" s="114"/>
      <c r="AR50" s="114"/>
      <c r="AS50" s="114"/>
      <c r="AT50" s="114"/>
      <c r="AU50" s="114"/>
      <c r="AV50" s="114"/>
      <c r="AW50" s="114"/>
      <c r="AX50" s="114"/>
      <c r="AY50" s="114"/>
      <c r="AZ50" s="114"/>
      <c r="BA50" s="114"/>
      <c r="BB50" s="114"/>
      <c r="BC50" s="114"/>
      <c r="BD50" s="114"/>
      <c r="BE50" s="114"/>
      <c r="BF50" s="114"/>
      <c r="BG50" s="114"/>
      <c r="BH50" s="114"/>
      <c r="BI50" s="114"/>
      <c r="BJ50" s="114"/>
      <c r="BK50" s="114"/>
      <c r="BL50" s="114"/>
      <c r="BM50" s="114"/>
      <c r="BN50" s="114"/>
      <c r="BO50" s="114"/>
      <c r="BP50" s="114"/>
      <c r="BQ50" s="114"/>
      <c r="BR50" s="114"/>
      <c r="BS50" s="114"/>
      <c r="BT50" s="114"/>
      <c r="BU50" s="114"/>
      <c r="BV50" s="114"/>
      <c r="BW50" s="114"/>
      <c r="BX50" s="114"/>
      <c r="BY50" s="114"/>
      <c r="BZ50" s="114"/>
      <c r="CA50" s="114"/>
      <c r="CB50" s="114"/>
      <c r="CC50" s="114"/>
      <c r="CD50" s="114"/>
      <c r="CE50" s="114"/>
      <c r="CF50" s="114"/>
      <c r="CG50" s="114"/>
      <c r="CH50" s="114"/>
      <c r="CI50" s="114"/>
      <c r="CJ50" s="114"/>
      <c r="CK50" s="114"/>
      <c r="CL50" s="114"/>
      <c r="CM50" s="114"/>
      <c r="CN50" s="114"/>
      <c r="CO50" s="114"/>
      <c r="CP50" s="114"/>
      <c r="CQ50" s="114"/>
      <c r="CR50" s="114"/>
      <c r="CS50" s="114"/>
      <c r="CT50" s="114"/>
      <c r="CU50" s="114"/>
      <c r="CV50" s="114"/>
      <c r="CW50" s="114"/>
      <c r="CX50" s="114"/>
      <c r="CY50" s="114"/>
      <c r="CZ50" s="114"/>
      <c r="DA50" s="114"/>
      <c r="DB50" s="114"/>
      <c r="DC50" s="114"/>
      <c r="DD50" s="114"/>
      <c r="DE50" s="114"/>
      <c r="DF50" s="114"/>
      <c r="DG50" s="114"/>
      <c r="DH50" s="114"/>
      <c r="DI50" s="114"/>
      <c r="DJ50" s="114"/>
      <c r="DK50" s="114"/>
      <c r="DL50" s="114"/>
      <c r="DM50" s="114"/>
      <c r="DN50" s="114"/>
      <c r="DO50" s="114"/>
      <c r="DP50" s="114"/>
      <c r="DQ50" s="114"/>
      <c r="DR50" s="114"/>
      <c r="DS50" s="114"/>
      <c r="DT50" s="114"/>
      <c r="DU50" s="114"/>
      <c r="DV50" s="114"/>
      <c r="DW50" s="114"/>
      <c r="DX50" s="114"/>
      <c r="DY50" s="114"/>
      <c r="DZ50" s="114"/>
      <c r="EA50" s="114"/>
      <c r="EB50" s="114"/>
      <c r="EC50" s="114"/>
      <c r="ED50" s="114"/>
      <c r="EE50" s="114"/>
      <c r="EF50" s="114"/>
      <c r="EG50" s="114"/>
      <c r="EH50" s="114"/>
      <c r="EI50" s="114"/>
      <c r="EJ50" s="114"/>
      <c r="EK50" s="114"/>
      <c r="EL50" s="114"/>
      <c r="EM50" s="114"/>
      <c r="EN50" s="114"/>
      <c r="EO50" s="114"/>
      <c r="EP50" s="114"/>
      <c r="EQ50" s="114"/>
      <c r="ER50" s="114"/>
      <c r="ES50" s="114"/>
      <c r="ET50" s="114"/>
      <c r="EU50" s="114"/>
      <c r="EV50" s="114"/>
      <c r="EW50" s="114"/>
      <c r="EX50" s="114"/>
      <c r="EY50" s="114"/>
      <c r="EZ50" s="114"/>
      <c r="FA50" s="114"/>
      <c r="FB50" s="114"/>
      <c r="FC50" s="114"/>
      <c r="FD50" s="114"/>
      <c r="FE50" s="114"/>
      <c r="FF50" s="114"/>
      <c r="FG50" s="114"/>
      <c r="FH50" s="114"/>
      <c r="FI50" s="114"/>
      <c r="FJ50" s="114"/>
      <c r="FK50" s="114"/>
      <c r="FL50" s="114"/>
      <c r="FM50" s="114"/>
      <c r="FN50" s="114"/>
      <c r="FO50" s="114"/>
      <c r="FP50" s="114"/>
      <c r="FQ50" s="114"/>
      <c r="FR50" s="114"/>
      <c r="FS50" s="114"/>
      <c r="FT50" s="114"/>
      <c r="FU50" s="114"/>
      <c r="FV50" s="114"/>
      <c r="FW50" s="114"/>
      <c r="FX50" s="114"/>
      <c r="FY50" s="114"/>
      <c r="FZ50" s="114"/>
      <c r="GA50" s="114"/>
      <c r="GB50" s="114"/>
      <c r="GC50" s="114"/>
      <c r="GD50" s="114"/>
      <c r="GE50" s="114"/>
      <c r="GF50" s="114"/>
      <c r="GG50" s="114"/>
      <c r="GH50" s="114"/>
      <c r="GI50" s="114"/>
      <c r="GJ50" s="114"/>
      <c r="GK50" s="114"/>
      <c r="GL50" s="114"/>
      <c r="GM50" s="114"/>
      <c r="GN50" s="114"/>
      <c r="GO50" s="114"/>
      <c r="GP50" s="114"/>
      <c r="GQ50" s="114"/>
      <c r="GR50" s="114"/>
      <c r="GS50" s="114"/>
      <c r="GT50" s="114"/>
      <c r="GU50" s="114"/>
      <c r="GV50" s="114"/>
      <c r="GW50" s="114"/>
      <c r="GX50" s="114"/>
      <c r="GY50" s="114"/>
      <c r="GZ50" s="114"/>
      <c r="HA50" s="114"/>
      <c r="HB50" s="114"/>
      <c r="HC50" s="114"/>
      <c r="HD50" s="114"/>
      <c r="HE50" s="114"/>
      <c r="HF50" s="114"/>
      <c r="HG50" s="114"/>
      <c r="HH50" s="114"/>
      <c r="HI50" s="114"/>
      <c r="HJ50" s="114"/>
      <c r="HK50" s="114"/>
      <c r="HL50" s="114"/>
      <c r="HM50" s="114"/>
      <c r="HN50" s="114"/>
      <c r="HO50" s="114"/>
      <c r="HP50" s="114"/>
      <c r="HQ50" s="114"/>
      <c r="HR50" s="114"/>
      <c r="HS50" s="114"/>
      <c r="HT50" s="114"/>
      <c r="HU50" s="114"/>
      <c r="HV50" s="114"/>
      <c r="HW50" s="114"/>
      <c r="HX50" s="114"/>
      <c r="HY50" s="114"/>
      <c r="HZ50" s="114"/>
      <c r="IA50" s="114"/>
      <c r="IB50" s="114"/>
      <c r="IC50" s="114"/>
      <c r="ID50" s="114"/>
      <c r="IE50" s="114"/>
      <c r="IF50" s="114"/>
      <c r="IG50" s="114"/>
      <c r="IH50" s="114"/>
      <c r="II50" s="114"/>
      <c r="IJ50" s="114"/>
      <c r="IK50" s="114"/>
      <c r="IL50" s="114"/>
      <c r="IM50" s="114"/>
      <c r="IN50" s="114"/>
      <c r="IO50" s="114"/>
      <c r="IP50" s="114"/>
      <c r="IQ50" s="114"/>
    </row>
    <row r="51" customHeight="1" spans="1:4">
      <c r="A51" s="200">
        <v>50901</v>
      </c>
      <c r="B51" s="78" t="s">
        <v>577</v>
      </c>
      <c r="C51" s="124">
        <f>VLOOKUP(A:A,'[1]L04'!$A$1:$F$65536,6,FALSE)</f>
        <v>1440</v>
      </c>
      <c r="D51" s="124">
        <f>VLOOKUP(A:A,'[1]L04'!$A$1:$C$65536,3,FALSE)</f>
        <v>53658</v>
      </c>
    </row>
    <row r="52" customHeight="1" spans="1:4">
      <c r="A52" s="200">
        <v>50902</v>
      </c>
      <c r="B52" s="78" t="s">
        <v>578</v>
      </c>
      <c r="C52" s="124">
        <f>VLOOKUP(A:A,'[1]L04'!$A$1:$F$65536,6,FALSE)</f>
        <v>0</v>
      </c>
      <c r="D52" s="124">
        <f>VLOOKUP(A:A,'[1]L04'!$A$1:$C$65536,3,FALSE)</f>
        <v>79</v>
      </c>
    </row>
    <row r="53" customHeight="1" spans="1:4">
      <c r="A53" s="200">
        <v>50903</v>
      </c>
      <c r="B53" s="78" t="s">
        <v>579</v>
      </c>
      <c r="C53" s="124">
        <f>VLOOKUP(A:A,'[1]L04'!$A$1:$F$65536,6,FALSE)</f>
        <v>0</v>
      </c>
      <c r="D53" s="124">
        <f>VLOOKUP(A:A,'[1]L04'!$A$1:$C$65536,3,FALSE)</f>
        <v>0</v>
      </c>
    </row>
    <row r="54" customHeight="1" spans="1:4">
      <c r="A54" s="200">
        <v>50905</v>
      </c>
      <c r="B54" s="78" t="s">
        <v>580</v>
      </c>
      <c r="C54" s="124">
        <f>VLOOKUP(A:A,'[1]L04'!$A$1:$F$65536,6,FALSE)</f>
        <v>-113046</v>
      </c>
      <c r="D54" s="124">
        <f>VLOOKUP(A:A,'[1]L04'!$A$1:$C$65536,3,FALSE)</f>
        <v>-105916</v>
      </c>
    </row>
    <row r="55" customHeight="1" spans="1:4">
      <c r="A55" s="200">
        <v>50999</v>
      </c>
      <c r="B55" s="78" t="s">
        <v>581</v>
      </c>
      <c r="C55" s="124">
        <f>VLOOKUP(A:A,'[1]L04'!$A$1:$F$65536,6,FALSE)</f>
        <v>280</v>
      </c>
      <c r="D55" s="124">
        <f>VLOOKUP(A:A,'[1]L04'!$A$1:$C$65536,3,FALSE)</f>
        <v>31953</v>
      </c>
    </row>
    <row r="56" s="190" customFormat="1" customHeight="1" spans="1:251">
      <c r="A56" s="80">
        <v>510</v>
      </c>
      <c r="B56" s="74" t="s">
        <v>582</v>
      </c>
      <c r="C56" s="199">
        <f>VLOOKUP(A:A,'[1]L04'!$A$1:$F$65536,6,FALSE)</f>
        <v>0</v>
      </c>
      <c r="D56" s="199">
        <f>VLOOKUP(A:A,'[1]L04'!$A$1:$C$65536,3,FALSE)</f>
        <v>20</v>
      </c>
      <c r="E56" s="114"/>
      <c r="F56" s="114"/>
      <c r="G56" s="114"/>
      <c r="H56" s="114"/>
      <c r="I56" s="114"/>
      <c r="J56" s="114"/>
      <c r="K56" s="114"/>
      <c r="L56" s="114"/>
      <c r="M56" s="114"/>
      <c r="N56" s="114"/>
      <c r="O56" s="114"/>
      <c r="P56" s="114"/>
      <c r="Q56" s="114"/>
      <c r="R56" s="114"/>
      <c r="S56" s="114"/>
      <c r="T56" s="114"/>
      <c r="U56" s="114"/>
      <c r="V56" s="114"/>
      <c r="W56" s="114"/>
      <c r="X56" s="114"/>
      <c r="Y56" s="114"/>
      <c r="Z56" s="114"/>
      <c r="AA56" s="114"/>
      <c r="AB56" s="114"/>
      <c r="AC56" s="114"/>
      <c r="AD56" s="114"/>
      <c r="AE56" s="114"/>
      <c r="AF56" s="114"/>
      <c r="AG56" s="114"/>
      <c r="AH56" s="114"/>
      <c r="AI56" s="114"/>
      <c r="AJ56" s="114"/>
      <c r="AK56" s="114"/>
      <c r="AL56" s="114"/>
      <c r="AM56" s="114"/>
      <c r="AN56" s="114"/>
      <c r="AO56" s="114"/>
      <c r="AP56" s="114"/>
      <c r="AQ56" s="114"/>
      <c r="AR56" s="114"/>
      <c r="AS56" s="114"/>
      <c r="AT56" s="114"/>
      <c r="AU56" s="114"/>
      <c r="AV56" s="114"/>
      <c r="AW56" s="114"/>
      <c r="AX56" s="114"/>
      <c r="AY56" s="114"/>
      <c r="AZ56" s="114"/>
      <c r="BA56" s="114"/>
      <c r="BB56" s="114"/>
      <c r="BC56" s="114"/>
      <c r="BD56" s="114"/>
      <c r="BE56" s="114"/>
      <c r="BF56" s="114"/>
      <c r="BG56" s="114"/>
      <c r="BH56" s="114"/>
      <c r="BI56" s="114"/>
      <c r="BJ56" s="114"/>
      <c r="BK56" s="114"/>
      <c r="BL56" s="114"/>
      <c r="BM56" s="114"/>
      <c r="BN56" s="114"/>
      <c r="BO56" s="114"/>
      <c r="BP56" s="114"/>
      <c r="BQ56" s="114"/>
      <c r="BR56" s="114"/>
      <c r="BS56" s="114"/>
      <c r="BT56" s="114"/>
      <c r="BU56" s="114"/>
      <c r="BV56" s="114"/>
      <c r="BW56" s="114"/>
      <c r="BX56" s="114"/>
      <c r="BY56" s="114"/>
      <c r="BZ56" s="114"/>
      <c r="CA56" s="114"/>
      <c r="CB56" s="114"/>
      <c r="CC56" s="114"/>
      <c r="CD56" s="114"/>
      <c r="CE56" s="114"/>
      <c r="CF56" s="114"/>
      <c r="CG56" s="114"/>
      <c r="CH56" s="114"/>
      <c r="CI56" s="114"/>
      <c r="CJ56" s="114"/>
      <c r="CK56" s="114"/>
      <c r="CL56" s="114"/>
      <c r="CM56" s="114"/>
      <c r="CN56" s="114"/>
      <c r="CO56" s="114"/>
      <c r="CP56" s="114"/>
      <c r="CQ56" s="114"/>
      <c r="CR56" s="114"/>
      <c r="CS56" s="114"/>
      <c r="CT56" s="114"/>
      <c r="CU56" s="114"/>
      <c r="CV56" s="114"/>
      <c r="CW56" s="114"/>
      <c r="CX56" s="114"/>
      <c r="CY56" s="114"/>
      <c r="CZ56" s="114"/>
      <c r="DA56" s="114"/>
      <c r="DB56" s="114"/>
      <c r="DC56" s="114"/>
      <c r="DD56" s="114"/>
      <c r="DE56" s="114"/>
      <c r="DF56" s="114"/>
      <c r="DG56" s="114"/>
      <c r="DH56" s="114"/>
      <c r="DI56" s="114"/>
      <c r="DJ56" s="114"/>
      <c r="DK56" s="114"/>
      <c r="DL56" s="114"/>
      <c r="DM56" s="114"/>
      <c r="DN56" s="114"/>
      <c r="DO56" s="114"/>
      <c r="DP56" s="114"/>
      <c r="DQ56" s="114"/>
      <c r="DR56" s="114"/>
      <c r="DS56" s="114"/>
      <c r="DT56" s="114"/>
      <c r="DU56" s="114"/>
      <c r="DV56" s="114"/>
      <c r="DW56" s="114"/>
      <c r="DX56" s="114"/>
      <c r="DY56" s="114"/>
      <c r="DZ56" s="114"/>
      <c r="EA56" s="114"/>
      <c r="EB56" s="114"/>
      <c r="EC56" s="114"/>
      <c r="ED56" s="114"/>
      <c r="EE56" s="114"/>
      <c r="EF56" s="114"/>
      <c r="EG56" s="114"/>
      <c r="EH56" s="114"/>
      <c r="EI56" s="114"/>
      <c r="EJ56" s="114"/>
      <c r="EK56" s="114"/>
      <c r="EL56" s="114"/>
      <c r="EM56" s="114"/>
      <c r="EN56" s="114"/>
      <c r="EO56" s="114"/>
      <c r="EP56" s="114"/>
      <c r="EQ56" s="114"/>
      <c r="ER56" s="114"/>
      <c r="ES56" s="114"/>
      <c r="ET56" s="114"/>
      <c r="EU56" s="114"/>
      <c r="EV56" s="114"/>
      <c r="EW56" s="114"/>
      <c r="EX56" s="114"/>
      <c r="EY56" s="114"/>
      <c r="EZ56" s="114"/>
      <c r="FA56" s="114"/>
      <c r="FB56" s="114"/>
      <c r="FC56" s="114"/>
      <c r="FD56" s="114"/>
      <c r="FE56" s="114"/>
      <c r="FF56" s="114"/>
      <c r="FG56" s="114"/>
      <c r="FH56" s="114"/>
      <c r="FI56" s="114"/>
      <c r="FJ56" s="114"/>
      <c r="FK56" s="114"/>
      <c r="FL56" s="114"/>
      <c r="FM56" s="114"/>
      <c r="FN56" s="114"/>
      <c r="FO56" s="114"/>
      <c r="FP56" s="114"/>
      <c r="FQ56" s="114"/>
      <c r="FR56" s="114"/>
      <c r="FS56" s="114"/>
      <c r="FT56" s="114"/>
      <c r="FU56" s="114"/>
      <c r="FV56" s="114"/>
      <c r="FW56" s="114"/>
      <c r="FX56" s="114"/>
      <c r="FY56" s="114"/>
      <c r="FZ56" s="114"/>
      <c r="GA56" s="114"/>
      <c r="GB56" s="114"/>
      <c r="GC56" s="114"/>
      <c r="GD56" s="114"/>
      <c r="GE56" s="114"/>
      <c r="GF56" s="114"/>
      <c r="GG56" s="114"/>
      <c r="GH56" s="114"/>
      <c r="GI56" s="114"/>
      <c r="GJ56" s="114"/>
      <c r="GK56" s="114"/>
      <c r="GL56" s="114"/>
      <c r="GM56" s="114"/>
      <c r="GN56" s="114"/>
      <c r="GO56" s="114"/>
      <c r="GP56" s="114"/>
      <c r="GQ56" s="114"/>
      <c r="GR56" s="114"/>
      <c r="GS56" s="114"/>
      <c r="GT56" s="114"/>
      <c r="GU56" s="114"/>
      <c r="GV56" s="114"/>
      <c r="GW56" s="114"/>
      <c r="GX56" s="114"/>
      <c r="GY56" s="114"/>
      <c r="GZ56" s="114"/>
      <c r="HA56" s="114"/>
      <c r="HB56" s="114"/>
      <c r="HC56" s="114"/>
      <c r="HD56" s="114"/>
      <c r="HE56" s="114"/>
      <c r="HF56" s="114"/>
      <c r="HG56" s="114"/>
      <c r="HH56" s="114"/>
      <c r="HI56" s="114"/>
      <c r="HJ56" s="114"/>
      <c r="HK56" s="114"/>
      <c r="HL56" s="114"/>
      <c r="HM56" s="114"/>
      <c r="HN56" s="114"/>
      <c r="HO56" s="114"/>
      <c r="HP56" s="114"/>
      <c r="HQ56" s="114"/>
      <c r="HR56" s="114"/>
      <c r="HS56" s="114"/>
      <c r="HT56" s="114"/>
      <c r="HU56" s="114"/>
      <c r="HV56" s="114"/>
      <c r="HW56" s="114"/>
      <c r="HX56" s="114"/>
      <c r="HY56" s="114"/>
      <c r="HZ56" s="114"/>
      <c r="IA56" s="114"/>
      <c r="IB56" s="114"/>
      <c r="IC56" s="114"/>
      <c r="ID56" s="114"/>
      <c r="IE56" s="114"/>
      <c r="IF56" s="114"/>
      <c r="IG56" s="114"/>
      <c r="IH56" s="114"/>
      <c r="II56" s="114"/>
      <c r="IJ56" s="114"/>
      <c r="IK56" s="114"/>
      <c r="IL56" s="114"/>
      <c r="IM56" s="114"/>
      <c r="IN56" s="114"/>
      <c r="IO56" s="114"/>
      <c r="IP56" s="114"/>
      <c r="IQ56" s="114"/>
    </row>
    <row r="57" customHeight="1" spans="1:4">
      <c r="A57" s="200">
        <v>51002</v>
      </c>
      <c r="B57" s="78" t="s">
        <v>583</v>
      </c>
      <c r="C57" s="124">
        <f>VLOOKUP(A:A,'[1]L04'!$A$1:$F$65536,6,FALSE)</f>
        <v>0</v>
      </c>
      <c r="D57" s="124">
        <f>VLOOKUP(A:A,'[1]L04'!$A$1:$C$65536,3,FALSE)</f>
        <v>20</v>
      </c>
    </row>
    <row r="58" customHeight="1" spans="1:4">
      <c r="A58" s="200">
        <v>51003</v>
      </c>
      <c r="B58" s="78" t="s">
        <v>584</v>
      </c>
      <c r="C58" s="124">
        <f>VLOOKUP(A:A,'[1]L04'!$A$1:$F$65536,6,FALSE)</f>
        <v>0</v>
      </c>
      <c r="D58" s="124">
        <f>VLOOKUP(A:A,'[1]L04'!$A$1:$C$65536,3,FALSE)</f>
        <v>0</v>
      </c>
    </row>
    <row r="59" s="190" customFormat="1" customHeight="1" spans="1:251">
      <c r="A59" s="80">
        <v>511</v>
      </c>
      <c r="B59" s="74" t="s">
        <v>585</v>
      </c>
      <c r="C59" s="199">
        <f>VLOOKUP(A:A,'[1]L04'!$A$1:$F$65536,6,FALSE)</f>
        <v>0</v>
      </c>
      <c r="D59" s="199">
        <f>VLOOKUP(A:A,'[1]L04'!$A$1:$C$65536,3,FALSE)</f>
        <v>1282</v>
      </c>
      <c r="E59" s="114"/>
      <c r="F59" s="114"/>
      <c r="G59" s="114"/>
      <c r="H59" s="114"/>
      <c r="I59" s="114"/>
      <c r="J59" s="114"/>
      <c r="K59" s="114"/>
      <c r="L59" s="114"/>
      <c r="M59" s="114"/>
      <c r="N59" s="114"/>
      <c r="O59" s="114"/>
      <c r="P59" s="114"/>
      <c r="Q59" s="114"/>
      <c r="R59" s="114"/>
      <c r="S59" s="114"/>
      <c r="T59" s="114"/>
      <c r="U59" s="114"/>
      <c r="V59" s="114"/>
      <c r="W59" s="114"/>
      <c r="X59" s="114"/>
      <c r="Y59" s="114"/>
      <c r="Z59" s="114"/>
      <c r="AA59" s="114"/>
      <c r="AB59" s="114"/>
      <c r="AC59" s="114"/>
      <c r="AD59" s="114"/>
      <c r="AE59" s="114"/>
      <c r="AF59" s="114"/>
      <c r="AG59" s="114"/>
      <c r="AH59" s="114"/>
      <c r="AI59" s="114"/>
      <c r="AJ59" s="114"/>
      <c r="AK59" s="114"/>
      <c r="AL59" s="114"/>
      <c r="AM59" s="114"/>
      <c r="AN59" s="114"/>
      <c r="AO59" s="114"/>
      <c r="AP59" s="114"/>
      <c r="AQ59" s="114"/>
      <c r="AR59" s="114"/>
      <c r="AS59" s="114"/>
      <c r="AT59" s="114"/>
      <c r="AU59" s="114"/>
      <c r="AV59" s="114"/>
      <c r="AW59" s="114"/>
      <c r="AX59" s="114"/>
      <c r="AY59" s="114"/>
      <c r="AZ59" s="114"/>
      <c r="BA59" s="114"/>
      <c r="BB59" s="114"/>
      <c r="BC59" s="114"/>
      <c r="BD59" s="114"/>
      <c r="BE59" s="114"/>
      <c r="BF59" s="114"/>
      <c r="BG59" s="114"/>
      <c r="BH59" s="114"/>
      <c r="BI59" s="114"/>
      <c r="BJ59" s="114"/>
      <c r="BK59" s="114"/>
      <c r="BL59" s="114"/>
      <c r="BM59" s="114"/>
      <c r="BN59" s="114"/>
      <c r="BO59" s="114"/>
      <c r="BP59" s="114"/>
      <c r="BQ59" s="114"/>
      <c r="BR59" s="114"/>
      <c r="BS59" s="114"/>
      <c r="BT59" s="114"/>
      <c r="BU59" s="114"/>
      <c r="BV59" s="114"/>
      <c r="BW59" s="114"/>
      <c r="BX59" s="114"/>
      <c r="BY59" s="114"/>
      <c r="BZ59" s="114"/>
      <c r="CA59" s="114"/>
      <c r="CB59" s="114"/>
      <c r="CC59" s="114"/>
      <c r="CD59" s="114"/>
      <c r="CE59" s="114"/>
      <c r="CF59" s="114"/>
      <c r="CG59" s="114"/>
      <c r="CH59" s="114"/>
      <c r="CI59" s="114"/>
      <c r="CJ59" s="114"/>
      <c r="CK59" s="114"/>
      <c r="CL59" s="114"/>
      <c r="CM59" s="114"/>
      <c r="CN59" s="114"/>
      <c r="CO59" s="114"/>
      <c r="CP59" s="114"/>
      <c r="CQ59" s="114"/>
      <c r="CR59" s="114"/>
      <c r="CS59" s="114"/>
      <c r="CT59" s="114"/>
      <c r="CU59" s="114"/>
      <c r="CV59" s="114"/>
      <c r="CW59" s="114"/>
      <c r="CX59" s="114"/>
      <c r="CY59" s="114"/>
      <c r="CZ59" s="114"/>
      <c r="DA59" s="114"/>
      <c r="DB59" s="114"/>
      <c r="DC59" s="114"/>
      <c r="DD59" s="114"/>
      <c r="DE59" s="114"/>
      <c r="DF59" s="114"/>
      <c r="DG59" s="114"/>
      <c r="DH59" s="114"/>
      <c r="DI59" s="114"/>
      <c r="DJ59" s="114"/>
      <c r="DK59" s="114"/>
      <c r="DL59" s="114"/>
      <c r="DM59" s="114"/>
      <c r="DN59" s="114"/>
      <c r="DO59" s="114"/>
      <c r="DP59" s="114"/>
      <c r="DQ59" s="114"/>
      <c r="DR59" s="114"/>
      <c r="DS59" s="114"/>
      <c r="DT59" s="114"/>
      <c r="DU59" s="114"/>
      <c r="DV59" s="114"/>
      <c r="DW59" s="114"/>
      <c r="DX59" s="114"/>
      <c r="DY59" s="114"/>
      <c r="DZ59" s="114"/>
      <c r="EA59" s="114"/>
      <c r="EB59" s="114"/>
      <c r="EC59" s="114"/>
      <c r="ED59" s="114"/>
      <c r="EE59" s="114"/>
      <c r="EF59" s="114"/>
      <c r="EG59" s="114"/>
      <c r="EH59" s="114"/>
      <c r="EI59" s="114"/>
      <c r="EJ59" s="114"/>
      <c r="EK59" s="114"/>
      <c r="EL59" s="114"/>
      <c r="EM59" s="114"/>
      <c r="EN59" s="114"/>
      <c r="EO59" s="114"/>
      <c r="EP59" s="114"/>
      <c r="EQ59" s="114"/>
      <c r="ER59" s="114"/>
      <c r="ES59" s="114"/>
      <c r="ET59" s="114"/>
      <c r="EU59" s="114"/>
      <c r="EV59" s="114"/>
      <c r="EW59" s="114"/>
      <c r="EX59" s="114"/>
      <c r="EY59" s="114"/>
      <c r="EZ59" s="114"/>
      <c r="FA59" s="114"/>
      <c r="FB59" s="114"/>
      <c r="FC59" s="114"/>
      <c r="FD59" s="114"/>
      <c r="FE59" s="114"/>
      <c r="FF59" s="114"/>
      <c r="FG59" s="114"/>
      <c r="FH59" s="114"/>
      <c r="FI59" s="114"/>
      <c r="FJ59" s="114"/>
      <c r="FK59" s="114"/>
      <c r="FL59" s="114"/>
      <c r="FM59" s="114"/>
      <c r="FN59" s="114"/>
      <c r="FO59" s="114"/>
      <c r="FP59" s="114"/>
      <c r="FQ59" s="114"/>
      <c r="FR59" s="114"/>
      <c r="FS59" s="114"/>
      <c r="FT59" s="114"/>
      <c r="FU59" s="114"/>
      <c r="FV59" s="114"/>
      <c r="FW59" s="114"/>
      <c r="FX59" s="114"/>
      <c r="FY59" s="114"/>
      <c r="FZ59" s="114"/>
      <c r="GA59" s="114"/>
      <c r="GB59" s="114"/>
      <c r="GC59" s="114"/>
      <c r="GD59" s="114"/>
      <c r="GE59" s="114"/>
      <c r="GF59" s="114"/>
      <c r="GG59" s="114"/>
      <c r="GH59" s="114"/>
      <c r="GI59" s="114"/>
      <c r="GJ59" s="114"/>
      <c r="GK59" s="114"/>
      <c r="GL59" s="114"/>
      <c r="GM59" s="114"/>
      <c r="GN59" s="114"/>
      <c r="GO59" s="114"/>
      <c r="GP59" s="114"/>
      <c r="GQ59" s="114"/>
      <c r="GR59" s="114"/>
      <c r="GS59" s="114"/>
      <c r="GT59" s="114"/>
      <c r="GU59" s="114"/>
      <c r="GV59" s="114"/>
      <c r="GW59" s="114"/>
      <c r="GX59" s="114"/>
      <c r="GY59" s="114"/>
      <c r="GZ59" s="114"/>
      <c r="HA59" s="114"/>
      <c r="HB59" s="114"/>
      <c r="HC59" s="114"/>
      <c r="HD59" s="114"/>
      <c r="HE59" s="114"/>
      <c r="HF59" s="114"/>
      <c r="HG59" s="114"/>
      <c r="HH59" s="114"/>
      <c r="HI59" s="114"/>
      <c r="HJ59" s="114"/>
      <c r="HK59" s="114"/>
      <c r="HL59" s="114"/>
      <c r="HM59" s="114"/>
      <c r="HN59" s="114"/>
      <c r="HO59" s="114"/>
      <c r="HP59" s="114"/>
      <c r="HQ59" s="114"/>
      <c r="HR59" s="114"/>
      <c r="HS59" s="114"/>
      <c r="HT59" s="114"/>
      <c r="HU59" s="114"/>
      <c r="HV59" s="114"/>
      <c r="HW59" s="114"/>
      <c r="HX59" s="114"/>
      <c r="HY59" s="114"/>
      <c r="HZ59" s="114"/>
      <c r="IA59" s="114"/>
      <c r="IB59" s="114"/>
      <c r="IC59" s="114"/>
      <c r="ID59" s="114"/>
      <c r="IE59" s="114"/>
      <c r="IF59" s="114"/>
      <c r="IG59" s="114"/>
      <c r="IH59" s="114"/>
      <c r="II59" s="114"/>
      <c r="IJ59" s="114"/>
      <c r="IK59" s="114"/>
      <c r="IL59" s="114"/>
      <c r="IM59" s="114"/>
      <c r="IN59" s="114"/>
      <c r="IO59" s="114"/>
      <c r="IP59" s="114"/>
      <c r="IQ59" s="114"/>
    </row>
    <row r="60" customHeight="1" spans="1:4">
      <c r="A60" s="200">
        <v>51101</v>
      </c>
      <c r="B60" s="78" t="s">
        <v>586</v>
      </c>
      <c r="C60" s="124">
        <f>VLOOKUP(A:A,'[1]L04'!$A$1:$F$65536,6,FALSE)</f>
        <v>0</v>
      </c>
      <c r="D60" s="124">
        <f>VLOOKUP(A:A,'[1]L04'!$A$1:$C$65536,3,FALSE)</f>
        <v>1236</v>
      </c>
    </row>
    <row r="61" customHeight="1" spans="1:4">
      <c r="A61" s="200">
        <v>51102</v>
      </c>
      <c r="B61" s="78" t="s">
        <v>587</v>
      </c>
      <c r="C61" s="124">
        <f>VLOOKUP(A:A,'[1]L04'!$A$1:$F$65536,6,FALSE)</f>
        <v>0</v>
      </c>
      <c r="D61" s="124">
        <f>VLOOKUP(A:A,'[1]L04'!$A$1:$C$65536,3,FALSE)</f>
        <v>0</v>
      </c>
    </row>
    <row r="62" customHeight="1" spans="1:4">
      <c r="A62" s="200">
        <v>51103</v>
      </c>
      <c r="B62" s="78" t="s">
        <v>588</v>
      </c>
      <c r="C62" s="124">
        <f>VLOOKUP(A:A,'[1]L04'!$A$1:$F$65536,6,FALSE)</f>
        <v>0</v>
      </c>
      <c r="D62" s="124">
        <f>VLOOKUP(A:A,'[1]L04'!$A$1:$C$65536,3,FALSE)</f>
        <v>46</v>
      </c>
    </row>
    <row r="63" customHeight="1" spans="1:4">
      <c r="A63" s="200">
        <v>51104</v>
      </c>
      <c r="B63" s="78" t="s">
        <v>589</v>
      </c>
      <c r="C63" s="124">
        <f>VLOOKUP(A:A,'[1]L04'!$A$1:$F$65536,6,FALSE)</f>
        <v>0</v>
      </c>
      <c r="D63" s="124">
        <f>VLOOKUP(A:A,'[1]L04'!$A$1:$C$65536,3,FALSE)</f>
        <v>0</v>
      </c>
    </row>
    <row r="64" s="190" customFormat="1" customHeight="1" spans="1:251">
      <c r="A64" s="80">
        <v>599</v>
      </c>
      <c r="B64" s="74" t="s">
        <v>590</v>
      </c>
      <c r="C64" s="199">
        <f>VLOOKUP(A:A,'[1]L04'!$A$1:$F$65536,6,FALSE)</f>
        <v>0</v>
      </c>
      <c r="D64" s="199">
        <f>VLOOKUP(A:A,'[1]L04'!$A$1:$C$65536,3,FALSE)</f>
        <v>49292</v>
      </c>
      <c r="E64" s="114"/>
      <c r="F64" s="114"/>
      <c r="G64" s="114"/>
      <c r="H64" s="114"/>
      <c r="I64" s="114"/>
      <c r="J64" s="114"/>
      <c r="K64" s="114"/>
      <c r="L64" s="114"/>
      <c r="M64" s="114"/>
      <c r="N64" s="114"/>
      <c r="O64" s="114"/>
      <c r="P64" s="114"/>
      <c r="Q64" s="114"/>
      <c r="R64" s="114"/>
      <c r="S64" s="114"/>
      <c r="T64" s="114"/>
      <c r="U64" s="114"/>
      <c r="V64" s="114"/>
      <c r="W64" s="114"/>
      <c r="X64" s="114"/>
      <c r="Y64" s="114"/>
      <c r="Z64" s="114"/>
      <c r="AA64" s="114"/>
      <c r="AB64" s="114"/>
      <c r="AC64" s="114"/>
      <c r="AD64" s="114"/>
      <c r="AE64" s="114"/>
      <c r="AF64" s="114"/>
      <c r="AG64" s="114"/>
      <c r="AH64" s="114"/>
      <c r="AI64" s="114"/>
      <c r="AJ64" s="114"/>
      <c r="AK64" s="114"/>
      <c r="AL64" s="114"/>
      <c r="AM64" s="114"/>
      <c r="AN64" s="114"/>
      <c r="AO64" s="114"/>
      <c r="AP64" s="114"/>
      <c r="AQ64" s="114"/>
      <c r="AR64" s="114"/>
      <c r="AS64" s="114"/>
      <c r="AT64" s="114"/>
      <c r="AU64" s="114"/>
      <c r="AV64" s="114"/>
      <c r="AW64" s="114"/>
      <c r="AX64" s="114"/>
      <c r="AY64" s="114"/>
      <c r="AZ64" s="114"/>
      <c r="BA64" s="114"/>
      <c r="BB64" s="114"/>
      <c r="BC64" s="114"/>
      <c r="BD64" s="114"/>
      <c r="BE64" s="114"/>
      <c r="BF64" s="114"/>
      <c r="BG64" s="114"/>
      <c r="BH64" s="114"/>
      <c r="BI64" s="114"/>
      <c r="BJ64" s="114"/>
      <c r="BK64" s="114"/>
      <c r="BL64" s="114"/>
      <c r="BM64" s="114"/>
      <c r="BN64" s="114"/>
      <c r="BO64" s="114"/>
      <c r="BP64" s="114"/>
      <c r="BQ64" s="114"/>
      <c r="BR64" s="114"/>
      <c r="BS64" s="114"/>
      <c r="BT64" s="114"/>
      <c r="BU64" s="114"/>
      <c r="BV64" s="114"/>
      <c r="BW64" s="114"/>
      <c r="BX64" s="114"/>
      <c r="BY64" s="114"/>
      <c r="BZ64" s="114"/>
      <c r="CA64" s="114"/>
      <c r="CB64" s="114"/>
      <c r="CC64" s="114"/>
      <c r="CD64" s="114"/>
      <c r="CE64" s="114"/>
      <c r="CF64" s="114"/>
      <c r="CG64" s="114"/>
      <c r="CH64" s="114"/>
      <c r="CI64" s="114"/>
      <c r="CJ64" s="114"/>
      <c r="CK64" s="114"/>
      <c r="CL64" s="114"/>
      <c r="CM64" s="114"/>
      <c r="CN64" s="114"/>
      <c r="CO64" s="114"/>
      <c r="CP64" s="114"/>
      <c r="CQ64" s="114"/>
      <c r="CR64" s="114"/>
      <c r="CS64" s="114"/>
      <c r="CT64" s="114"/>
      <c r="CU64" s="114"/>
      <c r="CV64" s="114"/>
      <c r="CW64" s="114"/>
      <c r="CX64" s="114"/>
      <c r="CY64" s="114"/>
      <c r="CZ64" s="114"/>
      <c r="DA64" s="114"/>
      <c r="DB64" s="114"/>
      <c r="DC64" s="114"/>
      <c r="DD64" s="114"/>
      <c r="DE64" s="114"/>
      <c r="DF64" s="114"/>
      <c r="DG64" s="114"/>
      <c r="DH64" s="114"/>
      <c r="DI64" s="114"/>
      <c r="DJ64" s="114"/>
      <c r="DK64" s="114"/>
      <c r="DL64" s="114"/>
      <c r="DM64" s="114"/>
      <c r="DN64" s="114"/>
      <c r="DO64" s="114"/>
      <c r="DP64" s="114"/>
      <c r="DQ64" s="114"/>
      <c r="DR64" s="114"/>
      <c r="DS64" s="114"/>
      <c r="DT64" s="114"/>
      <c r="DU64" s="114"/>
      <c r="DV64" s="114"/>
      <c r="DW64" s="114"/>
      <c r="DX64" s="114"/>
      <c r="DY64" s="114"/>
      <c r="DZ64" s="114"/>
      <c r="EA64" s="114"/>
      <c r="EB64" s="114"/>
      <c r="EC64" s="114"/>
      <c r="ED64" s="114"/>
      <c r="EE64" s="114"/>
      <c r="EF64" s="114"/>
      <c r="EG64" s="114"/>
      <c r="EH64" s="114"/>
      <c r="EI64" s="114"/>
      <c r="EJ64" s="114"/>
      <c r="EK64" s="114"/>
      <c r="EL64" s="114"/>
      <c r="EM64" s="114"/>
      <c r="EN64" s="114"/>
      <c r="EO64" s="114"/>
      <c r="EP64" s="114"/>
      <c r="EQ64" s="114"/>
      <c r="ER64" s="114"/>
      <c r="ES64" s="114"/>
      <c r="ET64" s="114"/>
      <c r="EU64" s="114"/>
      <c r="EV64" s="114"/>
      <c r="EW64" s="114"/>
      <c r="EX64" s="114"/>
      <c r="EY64" s="114"/>
      <c r="EZ64" s="114"/>
      <c r="FA64" s="114"/>
      <c r="FB64" s="114"/>
      <c r="FC64" s="114"/>
      <c r="FD64" s="114"/>
      <c r="FE64" s="114"/>
      <c r="FF64" s="114"/>
      <c r="FG64" s="114"/>
      <c r="FH64" s="114"/>
      <c r="FI64" s="114"/>
      <c r="FJ64" s="114"/>
      <c r="FK64" s="114"/>
      <c r="FL64" s="114"/>
      <c r="FM64" s="114"/>
      <c r="FN64" s="114"/>
      <c r="FO64" s="114"/>
      <c r="FP64" s="114"/>
      <c r="FQ64" s="114"/>
      <c r="FR64" s="114"/>
      <c r="FS64" s="114"/>
      <c r="FT64" s="114"/>
      <c r="FU64" s="114"/>
      <c r="FV64" s="114"/>
      <c r="FW64" s="114"/>
      <c r="FX64" s="114"/>
      <c r="FY64" s="114"/>
      <c r="FZ64" s="114"/>
      <c r="GA64" s="114"/>
      <c r="GB64" s="114"/>
      <c r="GC64" s="114"/>
      <c r="GD64" s="114"/>
      <c r="GE64" s="114"/>
      <c r="GF64" s="114"/>
      <c r="GG64" s="114"/>
      <c r="GH64" s="114"/>
      <c r="GI64" s="114"/>
      <c r="GJ64" s="114"/>
      <c r="GK64" s="114"/>
      <c r="GL64" s="114"/>
      <c r="GM64" s="114"/>
      <c r="GN64" s="114"/>
      <c r="GO64" s="114"/>
      <c r="GP64" s="114"/>
      <c r="GQ64" s="114"/>
      <c r="GR64" s="114"/>
      <c r="GS64" s="114"/>
      <c r="GT64" s="114"/>
      <c r="GU64" s="114"/>
      <c r="GV64" s="114"/>
      <c r="GW64" s="114"/>
      <c r="GX64" s="114"/>
      <c r="GY64" s="114"/>
      <c r="GZ64" s="114"/>
      <c r="HA64" s="114"/>
      <c r="HB64" s="114"/>
      <c r="HC64" s="114"/>
      <c r="HD64" s="114"/>
      <c r="HE64" s="114"/>
      <c r="HF64" s="114"/>
      <c r="HG64" s="114"/>
      <c r="HH64" s="114"/>
      <c r="HI64" s="114"/>
      <c r="HJ64" s="114"/>
      <c r="HK64" s="114"/>
      <c r="HL64" s="114"/>
      <c r="HM64" s="114"/>
      <c r="HN64" s="114"/>
      <c r="HO64" s="114"/>
      <c r="HP64" s="114"/>
      <c r="HQ64" s="114"/>
      <c r="HR64" s="114"/>
      <c r="HS64" s="114"/>
      <c r="HT64" s="114"/>
      <c r="HU64" s="114"/>
      <c r="HV64" s="114"/>
      <c r="HW64" s="114"/>
      <c r="HX64" s="114"/>
      <c r="HY64" s="114"/>
      <c r="HZ64" s="114"/>
      <c r="IA64" s="114"/>
      <c r="IB64" s="114"/>
      <c r="IC64" s="114"/>
      <c r="ID64" s="114"/>
      <c r="IE64" s="114"/>
      <c r="IF64" s="114"/>
      <c r="IG64" s="114"/>
      <c r="IH64" s="114"/>
      <c r="II64" s="114"/>
      <c r="IJ64" s="114"/>
      <c r="IK64" s="114"/>
      <c r="IL64" s="114"/>
      <c r="IM64" s="114"/>
      <c r="IN64" s="114"/>
      <c r="IO64" s="114"/>
      <c r="IP64" s="114"/>
      <c r="IQ64" s="114"/>
    </row>
    <row r="65" customHeight="1" spans="1:4">
      <c r="A65" s="200">
        <v>59906</v>
      </c>
      <c r="B65" s="78" t="s">
        <v>591</v>
      </c>
      <c r="C65" s="124">
        <f>VLOOKUP(A:A,'[1]L04'!$A$1:$F$65536,6,FALSE)</f>
        <v>0</v>
      </c>
      <c r="D65" s="124">
        <f>VLOOKUP(A:A,'[1]L04'!$A$1:$C$65536,3,FALSE)</f>
        <v>2</v>
      </c>
    </row>
    <row r="66" customHeight="1" spans="1:4">
      <c r="A66" s="200">
        <v>59907</v>
      </c>
      <c r="B66" s="78" t="s">
        <v>592</v>
      </c>
      <c r="C66" s="124">
        <f>VLOOKUP(A:A,'[1]L04'!$A$1:$F$65536,6,FALSE)</f>
        <v>0</v>
      </c>
      <c r="D66" s="124">
        <f>VLOOKUP(A:A,'[1]L04'!$A$1:$C$65536,3,FALSE)</f>
        <v>0</v>
      </c>
    </row>
    <row r="67" ht="41" customHeight="1" spans="1:4">
      <c r="A67" s="200">
        <v>59908</v>
      </c>
      <c r="B67" s="201" t="s">
        <v>593</v>
      </c>
      <c r="C67" s="124">
        <f>VLOOKUP(A:A,'[1]L04'!$A$1:$F$65536,6,FALSE)</f>
        <v>0</v>
      </c>
      <c r="D67" s="124">
        <f>VLOOKUP(A:A,'[1]L04'!$A$1:$C$65536,3,FALSE)</f>
        <v>42274</v>
      </c>
    </row>
    <row r="68" customHeight="1" spans="1:4">
      <c r="A68" s="200">
        <v>59999</v>
      </c>
      <c r="B68" s="78" t="s">
        <v>594</v>
      </c>
      <c r="C68" s="124">
        <f>VLOOKUP(A:A,'[1]L04'!$A$1:$F$65536,6,FALSE)</f>
        <v>0</v>
      </c>
      <c r="D68" s="124">
        <f>VLOOKUP(A:A,'[1]L04'!$A$1:$C$65536,3,FALSE)</f>
        <v>7016</v>
      </c>
    </row>
    <row r="69" ht="57" customHeight="1" spans="1:4">
      <c r="A69" s="202" t="s">
        <v>595</v>
      </c>
      <c r="B69" s="202"/>
      <c r="C69" s="202"/>
      <c r="D69" s="202"/>
    </row>
  </sheetData>
  <mergeCells count="3">
    <mergeCell ref="A1:D1"/>
    <mergeCell ref="A2:B2"/>
    <mergeCell ref="A69:D69"/>
  </mergeCells>
  <printOptions horizontalCentered="1"/>
  <pageMargins left="0.747916666666667" right="0.472222222222222" top="0.865972222222222" bottom="0.511805555555556" header="0" footer="0"/>
  <pageSetup paperSize="8" orientation="portrait" horizontalDpi="600"/>
  <headerFooter alignWithMargins="0" scaleWithDoc="0">
    <oddFooter>&amp;C&amp;P</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6"/>
  <sheetViews>
    <sheetView tabSelected="1" zoomScale="85" zoomScaleNormal="85" workbookViewId="0">
      <selection activeCell="F11" sqref="F11"/>
    </sheetView>
  </sheetViews>
  <sheetFormatPr defaultColWidth="9" defaultRowHeight="14.25" outlineLevelRow="5" outlineLevelCol="5"/>
  <cols>
    <col min="1" max="1" width="34.75" style="182" customWidth="1"/>
    <col min="2" max="2" width="13" style="182" customWidth="1"/>
    <col min="3" max="3" width="21.25" style="182" customWidth="1"/>
    <col min="4" max="4" width="23.375" style="182" customWidth="1"/>
    <col min="5" max="5" width="20.875" style="182" customWidth="1"/>
    <col min="6" max="6" width="23.875" style="182" customWidth="1"/>
    <col min="7" max="16384" width="9" style="182"/>
  </cols>
  <sheetData>
    <row r="1" s="182" customFormat="1" ht="30" customHeight="1" spans="1:6">
      <c r="A1" s="183" t="s">
        <v>596</v>
      </c>
      <c r="B1" s="183"/>
      <c r="C1" s="183"/>
      <c r="D1" s="183"/>
      <c r="E1" s="183"/>
      <c r="F1" s="183"/>
    </row>
    <row r="2" s="81" customFormat="1" ht="21" customHeight="1" spans="1:6">
      <c r="A2" s="172" t="s">
        <v>597</v>
      </c>
      <c r="F2" s="184" t="s">
        <v>32</v>
      </c>
    </row>
    <row r="3" s="81" customFormat="1" ht="59" customHeight="1" spans="1:6">
      <c r="A3" s="185" t="s">
        <v>598</v>
      </c>
      <c r="B3" s="185" t="s">
        <v>599</v>
      </c>
      <c r="C3" s="185" t="s">
        <v>600</v>
      </c>
      <c r="D3" s="185" t="s">
        <v>601</v>
      </c>
      <c r="E3" s="185" t="s">
        <v>602</v>
      </c>
      <c r="F3" s="185" t="s">
        <v>603</v>
      </c>
    </row>
    <row r="4" s="81" customFormat="1" ht="66" customHeight="1" spans="1:6">
      <c r="A4" s="186" t="s">
        <v>604</v>
      </c>
      <c r="B4" s="187">
        <f>SUM(C4:F4)</f>
        <v>7466</v>
      </c>
      <c r="C4" s="187">
        <v>600</v>
      </c>
      <c r="D4" s="187">
        <v>1284</v>
      </c>
      <c r="E4" s="187">
        <v>5344</v>
      </c>
      <c r="F4" s="187">
        <v>238</v>
      </c>
    </row>
    <row r="5" s="81" customFormat="1" ht="60" customHeight="1" spans="1:6">
      <c r="A5" s="186" t="s">
        <v>605</v>
      </c>
      <c r="B5" s="187">
        <f>SUM(C5:F5)</f>
        <v>4166</v>
      </c>
      <c r="C5" s="187">
        <v>26</v>
      </c>
      <c r="D5" s="187">
        <v>1015</v>
      </c>
      <c r="E5" s="187">
        <v>3119</v>
      </c>
      <c r="F5" s="187">
        <v>6</v>
      </c>
    </row>
    <row r="6" s="81" customFormat="1" ht="60" customHeight="1" spans="1:6">
      <c r="A6" s="188" t="s">
        <v>606</v>
      </c>
      <c r="B6" s="188"/>
      <c r="C6" s="188"/>
      <c r="D6" s="188"/>
      <c r="E6" s="188"/>
      <c r="F6" s="188"/>
    </row>
  </sheetData>
  <mergeCells count="2">
    <mergeCell ref="A1:F1"/>
    <mergeCell ref="A6:F6"/>
  </mergeCells>
  <printOptions horizontalCentered="1"/>
  <pageMargins left="1.22013888888889" right="0.751388888888889" top="1" bottom="1" header="0.5" footer="0.5"/>
  <pageSetup paperSize="8" scale="130" orientation="landscape" horizontalDpi="600"/>
  <headerFooter>
    <oddFooter>&amp;C&amp;P</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30"/>
  <sheetViews>
    <sheetView workbookViewId="0">
      <selection activeCell="F16" sqref="F16"/>
    </sheetView>
  </sheetViews>
  <sheetFormatPr defaultColWidth="9" defaultRowHeight="14.25" outlineLevelCol="2"/>
  <cols>
    <col min="1" max="3" width="37.125" style="173" customWidth="1"/>
    <col min="4" max="16384" width="9" style="173"/>
  </cols>
  <sheetData>
    <row r="1" s="173" customFormat="1" ht="38" customHeight="1" spans="1:3">
      <c r="A1" s="174" t="s">
        <v>607</v>
      </c>
      <c r="B1" s="174"/>
      <c r="C1" s="174"/>
    </row>
    <row r="2" s="173" customFormat="1" spans="1:3">
      <c r="A2" s="172" t="s">
        <v>608</v>
      </c>
      <c r="C2" s="175" t="s">
        <v>32</v>
      </c>
    </row>
    <row r="3" s="173" customFormat="1" ht="41" customHeight="1" spans="1:3">
      <c r="A3" s="176" t="s">
        <v>609</v>
      </c>
      <c r="B3" s="176" t="s">
        <v>610</v>
      </c>
      <c r="C3" s="176" t="s">
        <v>611</v>
      </c>
    </row>
    <row r="4" s="173" customFormat="1" ht="22" customHeight="1" spans="1:3">
      <c r="A4" s="177" t="s">
        <v>612</v>
      </c>
      <c r="B4" s="176">
        <v>0</v>
      </c>
      <c r="C4" s="176">
        <v>0</v>
      </c>
    </row>
    <row r="5" s="173" customFormat="1" ht="22" customHeight="1" spans="1:3">
      <c r="A5" s="178" t="s">
        <v>613</v>
      </c>
      <c r="B5" s="179">
        <v>0</v>
      </c>
      <c r="C5" s="179">
        <v>0</v>
      </c>
    </row>
    <row r="6" s="173" customFormat="1" ht="22" customHeight="1" spans="1:3">
      <c r="A6" s="178" t="s">
        <v>614</v>
      </c>
      <c r="B6" s="179">
        <v>0</v>
      </c>
      <c r="C6" s="179">
        <v>0</v>
      </c>
    </row>
    <row r="7" s="173" customFormat="1" ht="22" customHeight="1" spans="1:3">
      <c r="A7" s="178" t="s">
        <v>615</v>
      </c>
      <c r="B7" s="179">
        <v>0</v>
      </c>
      <c r="C7" s="179">
        <v>0</v>
      </c>
    </row>
    <row r="8" s="173" customFormat="1" ht="22" customHeight="1" spans="1:3">
      <c r="A8" s="178" t="s">
        <v>616</v>
      </c>
      <c r="B8" s="179">
        <v>0</v>
      </c>
      <c r="C8" s="179">
        <v>0</v>
      </c>
    </row>
    <row r="9" s="173" customFormat="1" ht="22" customHeight="1" spans="1:3">
      <c r="A9" s="178" t="s">
        <v>617</v>
      </c>
      <c r="B9" s="179">
        <v>0</v>
      </c>
      <c r="C9" s="179">
        <v>0</v>
      </c>
    </row>
    <row r="10" s="173" customFormat="1" ht="22" customHeight="1" spans="1:3">
      <c r="A10" s="180" t="s">
        <v>618</v>
      </c>
      <c r="B10" s="176">
        <v>0</v>
      </c>
      <c r="C10" s="176">
        <v>0</v>
      </c>
    </row>
    <row r="11" s="173" customFormat="1" ht="22" customHeight="1" spans="1:3">
      <c r="A11" s="178" t="s">
        <v>619</v>
      </c>
      <c r="B11" s="179">
        <v>0</v>
      </c>
      <c r="C11" s="179">
        <v>0</v>
      </c>
    </row>
    <row r="12" s="173" customFormat="1" ht="22" customHeight="1" spans="1:3">
      <c r="A12" s="178" t="s">
        <v>620</v>
      </c>
      <c r="B12" s="179">
        <v>0</v>
      </c>
      <c r="C12" s="179">
        <v>0</v>
      </c>
    </row>
    <row r="13" s="173" customFormat="1" ht="22" customHeight="1" spans="1:3">
      <c r="A13" s="178" t="s">
        <v>621</v>
      </c>
      <c r="B13" s="179">
        <v>0</v>
      </c>
      <c r="C13" s="179">
        <v>0</v>
      </c>
    </row>
    <row r="14" s="173" customFormat="1" ht="22" customHeight="1" spans="1:3">
      <c r="A14" s="178" t="s">
        <v>622</v>
      </c>
      <c r="B14" s="179">
        <v>0</v>
      </c>
      <c r="C14" s="179">
        <v>0</v>
      </c>
    </row>
    <row r="15" s="173" customFormat="1" ht="22" customHeight="1" spans="1:3">
      <c r="A15" s="178" t="s">
        <v>623</v>
      </c>
      <c r="B15" s="179">
        <v>0</v>
      </c>
      <c r="C15" s="179">
        <v>0</v>
      </c>
    </row>
    <row r="16" s="173" customFormat="1" ht="22" customHeight="1" spans="1:3">
      <c r="A16" s="178" t="s">
        <v>624</v>
      </c>
      <c r="B16" s="179">
        <v>0</v>
      </c>
      <c r="C16" s="179">
        <v>0</v>
      </c>
    </row>
    <row r="17" s="173" customFormat="1" ht="22" customHeight="1" spans="1:3">
      <c r="A17" s="178" t="s">
        <v>625</v>
      </c>
      <c r="B17" s="179">
        <v>0</v>
      </c>
      <c r="C17" s="179">
        <v>0</v>
      </c>
    </row>
    <row r="18" s="173" customFormat="1" ht="22" customHeight="1" spans="1:3">
      <c r="A18" s="178" t="s">
        <v>626</v>
      </c>
      <c r="B18" s="179">
        <v>0</v>
      </c>
      <c r="C18" s="179">
        <v>0</v>
      </c>
    </row>
    <row r="19" s="173" customFormat="1" ht="22" customHeight="1" spans="1:3">
      <c r="A19" s="178" t="s">
        <v>627</v>
      </c>
      <c r="B19" s="179">
        <v>0</v>
      </c>
      <c r="C19" s="179">
        <v>0</v>
      </c>
    </row>
    <row r="20" s="173" customFormat="1" ht="22" customHeight="1" spans="1:3">
      <c r="A20" s="178" t="s">
        <v>628</v>
      </c>
      <c r="B20" s="179">
        <v>0</v>
      </c>
      <c r="C20" s="179">
        <v>0</v>
      </c>
    </row>
    <row r="21" s="173" customFormat="1" ht="22" customHeight="1" spans="1:3">
      <c r="A21" s="178" t="s">
        <v>629</v>
      </c>
      <c r="B21" s="179">
        <v>0</v>
      </c>
      <c r="C21" s="179">
        <v>0</v>
      </c>
    </row>
    <row r="22" s="173" customFormat="1" ht="22" customHeight="1" spans="1:3">
      <c r="A22" s="178" t="s">
        <v>630</v>
      </c>
      <c r="B22" s="179">
        <v>0</v>
      </c>
      <c r="C22" s="179">
        <v>0</v>
      </c>
    </row>
    <row r="23" s="173" customFormat="1" ht="22" customHeight="1" spans="1:3">
      <c r="A23" s="178" t="s">
        <v>631</v>
      </c>
      <c r="B23" s="179">
        <v>0</v>
      </c>
      <c r="C23" s="179">
        <v>0</v>
      </c>
    </row>
    <row r="24" s="173" customFormat="1" ht="22" customHeight="1" spans="1:3">
      <c r="A24" s="178" t="s">
        <v>632</v>
      </c>
      <c r="B24" s="179">
        <v>0</v>
      </c>
      <c r="C24" s="179">
        <v>0</v>
      </c>
    </row>
    <row r="25" s="173" customFormat="1" ht="22" customHeight="1" spans="1:3">
      <c r="A25" s="178" t="s">
        <v>633</v>
      </c>
      <c r="B25" s="179">
        <v>0</v>
      </c>
      <c r="C25" s="179">
        <v>0</v>
      </c>
    </row>
    <row r="26" s="173" customFormat="1" ht="22" customHeight="1" spans="1:3">
      <c r="A26" s="180" t="s">
        <v>634</v>
      </c>
      <c r="B26" s="176">
        <v>0</v>
      </c>
      <c r="C26" s="176">
        <v>0</v>
      </c>
    </row>
    <row r="27" s="173" customFormat="1" ht="22" customHeight="1" spans="1:3">
      <c r="A27" s="180" t="s">
        <v>635</v>
      </c>
      <c r="B27" s="176">
        <v>0</v>
      </c>
      <c r="C27" s="176">
        <v>0</v>
      </c>
    </row>
    <row r="28" s="173" customFormat="1" ht="24" customHeight="1" spans="1:3">
      <c r="A28" s="33" t="s">
        <v>536</v>
      </c>
      <c r="B28" s="176">
        <v>0</v>
      </c>
      <c r="C28" s="176">
        <v>0</v>
      </c>
    </row>
    <row r="30" s="173" customFormat="1" spans="1:3">
      <c r="A30" s="181" t="s">
        <v>636</v>
      </c>
      <c r="B30" s="181"/>
      <c r="C30" s="181"/>
    </row>
  </sheetData>
  <mergeCells count="2">
    <mergeCell ref="A1:C1"/>
    <mergeCell ref="A30:C30"/>
  </mergeCells>
  <pageMargins left="0.75" right="0.75" top="1" bottom="1" header="0.5" footer="0.5"/>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5"/>
  <sheetViews>
    <sheetView workbookViewId="0">
      <selection activeCell="A2" sqref="A2"/>
    </sheetView>
  </sheetViews>
  <sheetFormatPr defaultColWidth="9" defaultRowHeight="14.25" outlineLevelRow="4" outlineLevelCol="6"/>
  <cols>
    <col min="1" max="1" width="39.25" customWidth="1"/>
    <col min="2" max="7" width="16.0083333333333" customWidth="1"/>
  </cols>
  <sheetData>
    <row r="1" ht="22.5" spans="1:7">
      <c r="A1" s="51" t="s">
        <v>637</v>
      </c>
      <c r="B1" s="51"/>
      <c r="C1" s="51"/>
      <c r="D1" s="51"/>
      <c r="E1" s="51"/>
      <c r="F1" s="51"/>
      <c r="G1" s="51"/>
    </row>
    <row r="2" ht="24" customHeight="1" spans="1:7">
      <c r="A2" s="172" t="s">
        <v>638</v>
      </c>
      <c r="B2" s="52"/>
      <c r="C2" s="52"/>
      <c r="D2" s="52"/>
      <c r="E2" s="52"/>
      <c r="F2" s="52"/>
      <c r="G2" s="52" t="s">
        <v>639</v>
      </c>
    </row>
    <row r="3" ht="43" customHeight="1" spans="1:7">
      <c r="A3" s="61" t="s">
        <v>640</v>
      </c>
      <c r="B3" s="62" t="s">
        <v>641</v>
      </c>
      <c r="C3" s="63"/>
      <c r="D3" s="62" t="s">
        <v>642</v>
      </c>
      <c r="E3" s="63"/>
      <c r="F3" s="65" t="s">
        <v>643</v>
      </c>
      <c r="G3" s="65"/>
    </row>
    <row r="4" ht="48" customHeight="1" spans="1:7">
      <c r="A4" s="66"/>
      <c r="B4" s="61" t="s">
        <v>644</v>
      </c>
      <c r="C4" s="61" t="s">
        <v>645</v>
      </c>
      <c r="D4" s="61" t="s">
        <v>644</v>
      </c>
      <c r="E4" s="61" t="s">
        <v>646</v>
      </c>
      <c r="F4" s="61" t="s">
        <v>644</v>
      </c>
      <c r="G4" s="61" t="s">
        <v>645</v>
      </c>
    </row>
    <row r="5" ht="65" customHeight="1" spans="1:7">
      <c r="A5" s="68" t="s">
        <v>647</v>
      </c>
      <c r="B5" s="69">
        <f>C5</f>
        <v>2</v>
      </c>
      <c r="C5" s="69">
        <v>2</v>
      </c>
      <c r="D5" s="69">
        <f>E5</f>
        <v>4.3</v>
      </c>
      <c r="E5" s="69">
        <v>4.3</v>
      </c>
      <c r="F5" s="69">
        <f>B5+D5</f>
        <v>6.3</v>
      </c>
      <c r="G5" s="69">
        <f>C5+E5</f>
        <v>6.3</v>
      </c>
    </row>
  </sheetData>
  <mergeCells count="5">
    <mergeCell ref="A1:G1"/>
    <mergeCell ref="B3:C3"/>
    <mergeCell ref="D3:E3"/>
    <mergeCell ref="F3:G3"/>
    <mergeCell ref="A3:A4"/>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Company>Lenovo (Beijing) Limited</Company>
  <Application>Microsoft Excel</Application>
  <HeadingPairs>
    <vt:vector size="2" baseType="variant">
      <vt:variant>
        <vt:lpstr>工作表</vt:lpstr>
      </vt:variant>
      <vt:variant>
        <vt:i4>28</vt:i4>
      </vt:variant>
    </vt:vector>
  </HeadingPairs>
  <TitlesOfParts>
    <vt:vector size="28" baseType="lpstr">
      <vt:lpstr>目录</vt:lpstr>
      <vt:lpstr>第一部分</vt:lpstr>
      <vt:lpstr>收入决算表</vt:lpstr>
      <vt:lpstr>支出决算表 (2)</vt:lpstr>
      <vt:lpstr>本级支出决算表</vt:lpstr>
      <vt:lpstr>本级基本支出经济分类表 </vt:lpstr>
      <vt:lpstr>三公经费决算表</vt:lpstr>
      <vt:lpstr>税收返还和转移支付决算表</vt:lpstr>
      <vt:lpstr>一般债务限额余额情况表</vt:lpstr>
      <vt:lpstr>第二部分</vt:lpstr>
      <vt:lpstr>2020基金收支</vt:lpstr>
      <vt:lpstr>2020本级基金支出决算表</vt:lpstr>
      <vt:lpstr>基金转移性收支决算表</vt:lpstr>
      <vt:lpstr>基金转移支付决算表 (按项目)</vt:lpstr>
      <vt:lpstr>专项债限额余额情况表</vt:lpstr>
      <vt:lpstr>第三部分</vt:lpstr>
      <vt:lpstr>2020国资预算</vt:lpstr>
      <vt:lpstr>2020本级国资预算支出决算表</vt:lpstr>
      <vt:lpstr>国资预算转移支出决算表</vt:lpstr>
      <vt:lpstr>第四部分</vt:lpstr>
      <vt:lpstr>社保基金收支决算表</vt:lpstr>
      <vt:lpstr>第五部分</vt:lpstr>
      <vt:lpstr>债务限额情况表</vt:lpstr>
      <vt:lpstr>债务余额情况表</vt:lpstr>
      <vt:lpstr>债券使用情况表</vt:lpstr>
      <vt:lpstr>债务发行及还本付息情况表</vt:lpstr>
      <vt:lpstr>第六部分 </vt:lpstr>
      <vt:lpstr>2020年重大政府投资项目明细表 </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刘宝平</dc:creator>
  <cp:lastModifiedBy>彭嘉惠</cp:lastModifiedBy>
  <cp:revision>1</cp:revision>
  <dcterms:created xsi:type="dcterms:W3CDTF">2018-06-14T15:44:00Z</dcterms:created>
  <cp:lastPrinted>2018-08-08T02:15:00Z</cp:lastPrinted>
  <dcterms:modified xsi:type="dcterms:W3CDTF">2022-07-15T09:41:13Z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2052-11.8.2.9022</vt:lpwstr>
  </property>
</Properties>
</file>